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DOM ELISEU - LUIS GUALBERTO\novos\"/>
    </mc:Choice>
  </mc:AlternateContent>
  <xr:revisionPtr revIDLastSave="0" documentId="13_ncr:1_{7F81D43D-9646-45AF-9475-B3E79A261B12}" xr6:coauthVersionLast="47" xr6:coauthVersionMax="47" xr10:uidLastSave="{00000000-0000-0000-0000-000000000000}"/>
  <bookViews>
    <workbookView xWindow="-120" yWindow="-120" windowWidth="20730" windowHeight="11160" firstSheet="4" activeTab="4" xr2:uid="{00000000-000D-0000-FFFF-FFFF00000000}"/>
  </bookViews>
  <sheets>
    <sheet name="Orçamento Resultante" sheetId="23" state="hidden" r:id="rId1"/>
    <sheet name="UPA (Composi)" sheetId="10" state="hidden" r:id="rId2"/>
    <sheet name="Plan1" sheetId="22" state="hidden" r:id="rId3"/>
    <sheet name="QUADRO DE CPU" sheetId="34" state="hidden" r:id="rId4"/>
    <sheet name="MC" sheetId="36" r:id="rId5"/>
  </sheets>
  <externalReferences>
    <externalReference r:id="rId6"/>
    <externalReference r:id="rId7"/>
    <externalReference r:id="rId8"/>
  </externalReferences>
  <definedNames>
    <definedName name="_xlnm._FilterDatabase" localSheetId="1" hidden="1">'UPA (Composi)'!$B$4:$L$211</definedName>
    <definedName name="AirLines">#REF!</definedName>
    <definedName name="_xlnm.Print_Area" localSheetId="1">'UPA (Composi)'!$A$4:$G$640</definedName>
    <definedName name="CarRental">#REF!</definedName>
    <definedName name="DESONERACAO" hidden="1">IF(OR(Import.Desoneracao="DESONERADO",Import.Desoneracao="SIM"),"SIM","NÃO")</definedName>
    <definedName name="Hotels">#REF!</definedName>
    <definedName name="Import.Desoneracao" hidden="1">OFFSET([1]DADOS!$G$18,0,-1)</definedName>
    <definedName name="LIMPAR">[2]planilha!$C$13:$C$43</definedName>
    <definedName name="MonthNames">[3]Calendar!$H$63:$H$74</definedName>
    <definedName name="PRODUTOS2">[2]planilha!$B$12:$B$920</definedName>
    <definedName name="PVENDA">#REF!</definedName>
    <definedName name="SelectBox2">#REF!</definedName>
    <definedName name="StartDate">#REF!</definedName>
    <definedName name="StartDOW">#REF!</definedName>
    <definedName name="TESTE">#REF!</definedName>
    <definedName name="TheMonth">[3]Calendar!$H$59</definedName>
    <definedName name="TheYear">[3]Calendar!$H$60</definedName>
    <definedName name="_xlnm.Print_Titles" localSheetId="4">MC!$1:$4</definedName>
    <definedName name="_xlnm.Print_Titles" localSheetId="1">'UPA (Composi)'!$4:$4</definedName>
    <definedName name="VENDAS2">[2]planilha!$A$12:$B$920</definedName>
    <definedName name="VENDAS3">[2]planilha!$A$12:$F$920</definedName>
    <definedName name="Week">{0;1;2;3;4;5}</definedName>
    <definedName name="Weekday">{1,2,3,4,5,6,7}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49" i="36" l="1"/>
  <c r="G250" i="36" s="1"/>
  <c r="G245" i="36"/>
  <c r="G237" i="36"/>
  <c r="G238" i="36" s="1"/>
  <c r="G199" i="36"/>
  <c r="G198" i="36"/>
  <c r="G197" i="36"/>
  <c r="G196" i="36"/>
  <c r="G195" i="36"/>
  <c r="G194" i="36"/>
  <c r="G151" i="36"/>
  <c r="G200" i="36" l="1"/>
  <c r="G273" i="36"/>
  <c r="G267" i="36"/>
  <c r="G266" i="36"/>
  <c r="G272" i="36"/>
  <c r="G107" i="36"/>
  <c r="G108" i="36" s="1"/>
  <c r="G91" i="36"/>
  <c r="G92" i="36" s="1"/>
  <c r="B87" i="36" s="1"/>
  <c r="G87" i="36" s="1"/>
  <c r="G82" i="36"/>
  <c r="G83" i="36" s="1"/>
  <c r="B86" i="36" s="1"/>
  <c r="G86" i="36" s="1"/>
  <c r="G88" i="36" l="1"/>
  <c r="G165" i="36" l="1"/>
  <c r="G175" i="36"/>
  <c r="G176" i="36" s="1"/>
  <c r="G161" i="36"/>
  <c r="G171" i="36"/>
  <c r="G170" i="36"/>
  <c r="G169" i="36"/>
  <c r="G271" i="36"/>
  <c r="G265" i="36"/>
  <c r="G264" i="36"/>
  <c r="G204" i="36"/>
  <c r="G205" i="36"/>
  <c r="G206" i="36"/>
  <c r="G207" i="36"/>
  <c r="G208" i="36"/>
  <c r="G203" i="36"/>
  <c r="B263" i="36"/>
  <c r="G263" i="36" s="1"/>
  <c r="G230" i="36"/>
  <c r="G229" i="36"/>
  <c r="G52" i="36"/>
  <c r="B258" i="36" l="1"/>
  <c r="G258" i="36" s="1"/>
  <c r="G172" i="36"/>
  <c r="B257" i="36" s="1"/>
  <c r="G274" i="36"/>
  <c r="G268" i="36"/>
  <c r="G103" i="36" l="1"/>
  <c r="G104" i="36" s="1"/>
  <c r="B99" i="36"/>
  <c r="C99" i="36"/>
  <c r="G95" i="36"/>
  <c r="G96" i="36" s="1"/>
  <c r="G120" i="36"/>
  <c r="G121" i="36" s="1"/>
  <c r="B190" i="36"/>
  <c r="G190" i="36" s="1"/>
  <c r="D185" i="36"/>
  <c r="G185" i="36" s="1"/>
  <c r="D116" i="36"/>
  <c r="G116" i="36" s="1"/>
  <c r="G166" i="36"/>
  <c r="B132" i="36"/>
  <c r="B136" i="36" s="1"/>
  <c r="G160" i="36"/>
  <c r="G159" i="36"/>
  <c r="G147" i="36"/>
  <c r="G144" i="36"/>
  <c r="G145" i="36"/>
  <c r="B259" i="36" l="1"/>
  <c r="G253" i="36"/>
  <c r="G254" i="36" s="1"/>
  <c r="G162" i="36"/>
  <c r="G99" i="36"/>
  <c r="G100" i="36" s="1"/>
  <c r="B111" i="36" l="1"/>
  <c r="G111" i="36" s="1"/>
  <c r="G112" i="36" s="1"/>
  <c r="G155" i="36"/>
  <c r="G184" i="36" l="1"/>
  <c r="B115" i="36"/>
  <c r="G48" i="36"/>
  <c r="G37" i="36"/>
  <c r="G36" i="36"/>
  <c r="G34" i="36"/>
  <c r="G33" i="36"/>
  <c r="G32" i="36"/>
  <c r="G29" i="36"/>
  <c r="G27" i="36"/>
  <c r="G28" i="36"/>
  <c r="B285" i="36"/>
  <c r="G56" i="36"/>
  <c r="G180" i="36"/>
  <c r="G183" i="36"/>
  <c r="B60" i="36"/>
  <c r="B124" i="36"/>
  <c r="B140" i="36" s="1"/>
  <c r="B65" i="36"/>
  <c r="G65" i="36" s="1"/>
  <c r="B64" i="36"/>
  <c r="G64" i="36" s="1"/>
  <c r="B10" i="36"/>
  <c r="G10" i="36" s="1"/>
  <c r="G11" i="36" s="1"/>
  <c r="G78" i="36"/>
  <c r="D182" i="36" s="1"/>
  <c r="G182" i="36" s="1"/>
  <c r="G47" i="36"/>
  <c r="G67" i="36"/>
  <c r="G209" i="36" l="1"/>
  <c r="G20" i="36"/>
  <c r="G233" i="36"/>
  <c r="B128" i="36"/>
  <c r="G25" i="36" l="1"/>
  <c r="G35" i="36"/>
  <c r="G30" i="36"/>
  <c r="G26" i="36"/>
  <c r="G38" i="36" l="1"/>
  <c r="G60" i="36"/>
  <c r="G42" i="36"/>
  <c r="G41" i="36"/>
  <c r="G46" i="36"/>
  <c r="G212" i="36" s="1"/>
  <c r="G213" i="36" s="1"/>
  <c r="G45" i="36"/>
  <c r="G43" i="36"/>
  <c r="G76" i="36" l="1"/>
  <c r="G44" i="36"/>
  <c r="G49" i="36" s="1"/>
  <c r="B220" i="36" s="1"/>
  <c r="G77" i="36"/>
  <c r="D181" i="36" s="1"/>
  <c r="G181" i="36" s="1"/>
  <c r="G66" i="36"/>
  <c r="G68" i="36" s="1"/>
  <c r="G75" i="36"/>
  <c r="G79" i="36" l="1"/>
  <c r="G17" i="36" s="1"/>
  <c r="G19" i="36"/>
  <c r="B224" i="36"/>
  <c r="G224" i="36" s="1"/>
  <c r="G225" i="36" s="1"/>
  <c r="G220" i="36"/>
  <c r="G221" i="36" s="1"/>
  <c r="G232" i="36"/>
  <c r="G259" i="36"/>
  <c r="G257" i="36"/>
  <c r="G281" i="36"/>
  <c r="G71" i="36"/>
  <c r="G146" i="36"/>
  <c r="G148" i="36" s="1"/>
  <c r="G140" i="36"/>
  <c r="G132" i="36"/>
  <c r="G133" i="36" s="1"/>
  <c r="G136" i="36"/>
  <c r="G128" i="36"/>
  <c r="G129" i="36" s="1"/>
  <c r="G124" i="36"/>
  <c r="G125" i="36" s="1"/>
  <c r="G16" i="36"/>
  <c r="G61" i="36"/>
  <c r="G53" i="36" l="1"/>
  <c r="G231" i="36"/>
  <c r="G57" i="36"/>
  <c r="B216" i="36" s="1"/>
  <c r="B228" i="36" s="1"/>
  <c r="G228" i="36" s="1"/>
  <c r="G72" i="36"/>
  <c r="G137" i="36"/>
  <c r="G234" i="36" l="1"/>
  <c r="G141" i="36" l="1"/>
  <c r="G277" i="36" l="1"/>
  <c r="G246" i="36"/>
  <c r="G282" i="36"/>
  <c r="G278" i="36" l="1"/>
  <c r="G260" i="36"/>
  <c r="G241" i="36"/>
  <c r="G216" i="36"/>
  <c r="G115" i="36"/>
  <c r="G14" i="36"/>
  <c r="G6" i="36"/>
  <c r="G15" i="36" s="1"/>
  <c r="F31" i="34"/>
  <c r="D31" i="34"/>
  <c r="C31" i="34"/>
  <c r="B31" i="34"/>
  <c r="A31" i="34"/>
  <c r="F27" i="34"/>
  <c r="D27" i="34"/>
  <c r="C27" i="34"/>
  <c r="B27" i="34"/>
  <c r="A27" i="34"/>
  <c r="F23" i="34"/>
  <c r="D23" i="34"/>
  <c r="C23" i="34"/>
  <c r="B23" i="34"/>
  <c r="A23" i="34"/>
  <c r="F17" i="34"/>
  <c r="D17" i="34"/>
  <c r="C17" i="34"/>
  <c r="B17" i="34"/>
  <c r="A17" i="34"/>
  <c r="F11" i="34"/>
  <c r="D11" i="34"/>
  <c r="C11" i="34"/>
  <c r="B11" i="34"/>
  <c r="A11" i="34"/>
  <c r="F7" i="34"/>
  <c r="D7" i="34"/>
  <c r="C7" i="34"/>
  <c r="B7" i="34"/>
  <c r="A7" i="34"/>
  <c r="A4" i="34"/>
  <c r="A3" i="34"/>
  <c r="A2" i="34"/>
  <c r="B16" i="22"/>
  <c r="B18" i="22" s="1"/>
  <c r="B22" i="22" s="1"/>
  <c r="G638" i="10"/>
  <c r="U635" i="10"/>
  <c r="G634" i="10"/>
  <c r="G633" i="10"/>
  <c r="G632" i="10"/>
  <c r="G631" i="10"/>
  <c r="G630" i="10"/>
  <c r="G629" i="10"/>
  <c r="G628" i="10"/>
  <c r="G627" i="10"/>
  <c r="G623" i="10"/>
  <c r="U620" i="10"/>
  <c r="G619" i="10"/>
  <c r="G618" i="10"/>
  <c r="G617" i="10"/>
  <c r="G616" i="10"/>
  <c r="G615" i="10"/>
  <c r="G611" i="10"/>
  <c r="U608" i="10"/>
  <c r="G607" i="10"/>
  <c r="G606" i="10"/>
  <c r="G605" i="10"/>
  <c r="G604" i="10"/>
  <c r="G603" i="10"/>
  <c r="G602" i="10"/>
  <c r="G601" i="10"/>
  <c r="G600" i="10"/>
  <c r="G599" i="10"/>
  <c r="G598" i="10"/>
  <c r="G597" i="10"/>
  <c r="G596" i="10"/>
  <c r="G592" i="10"/>
  <c r="U589" i="10"/>
  <c r="G588" i="10"/>
  <c r="G587" i="10"/>
  <c r="G586" i="10"/>
  <c r="G585" i="10"/>
  <c r="G581" i="10"/>
  <c r="V578" i="10"/>
  <c r="U578" i="10"/>
  <c r="G578" i="10"/>
  <c r="G579" i="10" s="1"/>
  <c r="G575" i="10"/>
  <c r="G571" i="10"/>
  <c r="G570" i="10"/>
  <c r="G569" i="10"/>
  <c r="G568" i="10"/>
  <c r="G567" i="10"/>
  <c r="G566" i="10"/>
  <c r="G565" i="10"/>
  <c r="G564" i="10"/>
  <c r="G560" i="10"/>
  <c r="G556" i="10"/>
  <c r="G555" i="10"/>
  <c r="G554" i="10"/>
  <c r="G553" i="10"/>
  <c r="G552" i="10"/>
  <c r="G551" i="10"/>
  <c r="G550" i="10"/>
  <c r="G549" i="10"/>
  <c r="G548" i="10"/>
  <c r="G547" i="10"/>
  <c r="G543" i="10"/>
  <c r="G539" i="10"/>
  <c r="G538" i="10"/>
  <c r="G537" i="10"/>
  <c r="G533" i="10"/>
  <c r="G529" i="10"/>
  <c r="G528" i="10"/>
  <c r="G527" i="10"/>
  <c r="G526" i="10"/>
  <c r="G522" i="10"/>
  <c r="G518" i="10"/>
  <c r="G517" i="10"/>
  <c r="G516" i="10"/>
  <c r="G515" i="10"/>
  <c r="G514" i="10"/>
  <c r="G513" i="10"/>
  <c r="G512" i="10"/>
  <c r="G511" i="10"/>
  <c r="G510" i="10"/>
  <c r="G509" i="10"/>
  <c r="G508" i="10"/>
  <c r="G507" i="10"/>
  <c r="G503" i="10"/>
  <c r="G499" i="10"/>
  <c r="G498" i="10"/>
  <c r="G497" i="10"/>
  <c r="G496" i="10"/>
  <c r="G495" i="10"/>
  <c r="G494" i="10"/>
  <c r="G493" i="10"/>
  <c r="G492" i="10"/>
  <c r="G491" i="10"/>
  <c r="G490" i="10"/>
  <c r="G489" i="10"/>
  <c r="G488" i="10"/>
  <c r="G487" i="10"/>
  <c r="G486" i="10"/>
  <c r="G485" i="10"/>
  <c r="G484" i="10"/>
  <c r="G483" i="10"/>
  <c r="G482" i="10"/>
  <c r="T481" i="10"/>
  <c r="G481" i="10"/>
  <c r="G477" i="10"/>
  <c r="G474" i="10"/>
  <c r="G475" i="10" s="1"/>
  <c r="G470" i="10"/>
  <c r="G467" i="10"/>
  <c r="G468" i="10" s="1"/>
  <c r="G469" i="10" s="1"/>
  <c r="G463" i="10"/>
  <c r="G460" i="10"/>
  <c r="G461" i="10" s="1"/>
  <c r="G462" i="10" s="1"/>
  <c r="G456" i="10"/>
  <c r="G453" i="10"/>
  <c r="G454" i="10" s="1"/>
  <c r="G449" i="10"/>
  <c r="G445" i="10"/>
  <c r="G444" i="10"/>
  <c r="G443" i="10"/>
  <c r="G439" i="10"/>
  <c r="G435" i="10"/>
  <c r="G434" i="10"/>
  <c r="G433" i="10"/>
  <c r="G429" i="10"/>
  <c r="G426" i="10"/>
  <c r="G427" i="10" s="1"/>
  <c r="G428" i="10" s="1"/>
  <c r="G422" i="10"/>
  <c r="G418" i="10"/>
  <c r="G417" i="10"/>
  <c r="G416" i="10"/>
  <c r="G412" i="10"/>
  <c r="G408" i="10"/>
  <c r="G407" i="10"/>
  <c r="G406" i="10"/>
  <c r="G402" i="10"/>
  <c r="G398" i="10"/>
  <c r="G397" i="10"/>
  <c r="G396" i="10"/>
  <c r="G392" i="10"/>
  <c r="G388" i="10"/>
  <c r="G387" i="10"/>
  <c r="G386" i="10"/>
  <c r="G382" i="10"/>
  <c r="G378" i="10"/>
  <c r="G377" i="10"/>
  <c r="G376" i="10"/>
  <c r="G372" i="10"/>
  <c r="G368" i="10"/>
  <c r="G367" i="10"/>
  <c r="G366" i="10"/>
  <c r="G365" i="10"/>
  <c r="G364" i="10"/>
  <c r="G363" i="10"/>
  <c r="G362" i="10"/>
  <c r="G361" i="10"/>
  <c r="G360" i="10"/>
  <c r="G359" i="10"/>
  <c r="G355" i="10"/>
  <c r="G351" i="10"/>
  <c r="G350" i="10"/>
  <c r="G349" i="10"/>
  <c r="G345" i="10"/>
  <c r="G342" i="10"/>
  <c r="G343" i="10" s="1"/>
  <c r="G344" i="10" s="1"/>
  <c r="G338" i="10"/>
  <c r="G335" i="10"/>
  <c r="G336" i="10" s="1"/>
  <c r="G337" i="10" s="1"/>
  <c r="G331" i="10"/>
  <c r="G327" i="10"/>
  <c r="G326" i="10"/>
  <c r="G325" i="10"/>
  <c r="G321" i="10"/>
  <c r="G317" i="10"/>
  <c r="G316" i="10"/>
  <c r="G315" i="10"/>
  <c r="G310" i="10"/>
  <c r="G306" i="10"/>
  <c r="G305" i="10"/>
  <c r="G304" i="10"/>
  <c r="G300" i="10"/>
  <c r="G296" i="10"/>
  <c r="G295" i="10"/>
  <c r="G294" i="10"/>
  <c r="G290" i="10"/>
  <c r="G286" i="10"/>
  <c r="G285" i="10"/>
  <c r="G284" i="10"/>
  <c r="G280" i="10"/>
  <c r="G276" i="10"/>
  <c r="G275" i="10"/>
  <c r="G274" i="10"/>
  <c r="G270" i="10"/>
  <c r="G266" i="10"/>
  <c r="G265" i="10"/>
  <c r="G264" i="10"/>
  <c r="G260" i="10"/>
  <c r="G256" i="10"/>
  <c r="G255" i="10"/>
  <c r="G254" i="10"/>
  <c r="G250" i="10"/>
  <c r="G246" i="10"/>
  <c r="G245" i="10"/>
  <c r="G244" i="10"/>
  <c r="G240" i="10"/>
  <c r="G236" i="10"/>
  <c r="G235" i="10"/>
  <c r="G234" i="10"/>
  <c r="G230" i="10"/>
  <c r="G226" i="10"/>
  <c r="G225" i="10"/>
  <c r="G224" i="10"/>
  <c r="G220" i="10"/>
  <c r="G216" i="10"/>
  <c r="G215" i="10"/>
  <c r="G214" i="10"/>
  <c r="G210" i="10"/>
  <c r="G206" i="10"/>
  <c r="G205" i="10"/>
  <c r="G204" i="10"/>
  <c r="G200" i="10"/>
  <c r="G196" i="10"/>
  <c r="G195" i="10"/>
  <c r="G194" i="10"/>
  <c r="G190" i="10"/>
  <c r="G186" i="10"/>
  <c r="G185" i="10"/>
  <c r="G184" i="10"/>
  <c r="G180" i="10"/>
  <c r="G176" i="10"/>
  <c r="G175" i="10"/>
  <c r="G174" i="10"/>
  <c r="G170" i="10"/>
  <c r="G166" i="10"/>
  <c r="G165" i="10"/>
  <c r="G164" i="10"/>
  <c r="G160" i="10"/>
  <c r="G156" i="10"/>
  <c r="G155" i="10"/>
  <c r="G154" i="10"/>
  <c r="G150" i="10"/>
  <c r="G146" i="10"/>
  <c r="G145" i="10"/>
  <c r="G144" i="10"/>
  <c r="G140" i="10"/>
  <c r="G136" i="10"/>
  <c r="G135" i="10"/>
  <c r="G134" i="10"/>
  <c r="G130" i="10"/>
  <c r="G126" i="10"/>
  <c r="G125" i="10"/>
  <c r="G124" i="10"/>
  <c r="G120" i="10"/>
  <c r="G116" i="10"/>
  <c r="G115" i="10"/>
  <c r="G114" i="10"/>
  <c r="G110" i="10"/>
  <c r="G106" i="10"/>
  <c r="G105" i="10"/>
  <c r="G104" i="10"/>
  <c r="G100" i="10"/>
  <c r="G96" i="10"/>
  <c r="G95" i="10"/>
  <c r="G94" i="10"/>
  <c r="G90" i="10"/>
  <c r="G86" i="10"/>
  <c r="G85" i="10"/>
  <c r="G84" i="10"/>
  <c r="G80" i="10"/>
  <c r="G76" i="10"/>
  <c r="G75" i="10"/>
  <c r="G74" i="10"/>
  <c r="G73" i="10"/>
  <c r="G72" i="10"/>
  <c r="G68" i="10"/>
  <c r="G64" i="10"/>
  <c r="G63" i="10"/>
  <c r="G62" i="10"/>
  <c r="G61" i="10"/>
  <c r="G60" i="10"/>
  <c r="G56" i="10"/>
  <c r="G52" i="10"/>
  <c r="G51" i="10"/>
  <c r="G50" i="10"/>
  <c r="G49" i="10"/>
  <c r="G45" i="10"/>
  <c r="G40" i="10"/>
  <c r="G39" i="10"/>
  <c r="G38" i="10"/>
  <c r="G34" i="10"/>
  <c r="G30" i="10"/>
  <c r="G29" i="10"/>
  <c r="G28" i="10"/>
  <c r="G27" i="10"/>
  <c r="G23" i="10"/>
  <c r="G20" i="10"/>
  <c r="G19" i="10"/>
  <c r="G18" i="10"/>
  <c r="G17" i="10"/>
  <c r="G13" i="10"/>
  <c r="G10" i="10"/>
  <c r="G9" i="10"/>
  <c r="G8" i="10"/>
  <c r="G7" i="10"/>
  <c r="N4" i="10"/>
  <c r="K3" i="10"/>
  <c r="I3" i="10"/>
  <c r="H493" i="23"/>
  <c r="F493" i="23"/>
  <c r="F491" i="23"/>
  <c r="G491" i="23" s="1"/>
  <c r="H491" i="23" s="1"/>
  <c r="F490" i="23"/>
  <c r="G490" i="23" s="1"/>
  <c r="H490" i="23" s="1"/>
  <c r="F489" i="23"/>
  <c r="G489" i="23" s="1"/>
  <c r="H489" i="23" s="1"/>
  <c r="F487" i="23"/>
  <c r="G487" i="23" s="1"/>
  <c r="H487" i="23" s="1"/>
  <c r="F486" i="23"/>
  <c r="G486" i="23" s="1"/>
  <c r="H486" i="23" s="1"/>
  <c r="F485" i="23"/>
  <c r="G485" i="23" s="1"/>
  <c r="H485" i="23" s="1"/>
  <c r="F484" i="23"/>
  <c r="G484" i="23" s="1"/>
  <c r="F483" i="23"/>
  <c r="G483" i="23" s="1"/>
  <c r="H483" i="23" s="1"/>
  <c r="F481" i="23"/>
  <c r="G481" i="23" s="1"/>
  <c r="H481" i="23" s="1"/>
  <c r="F479" i="23"/>
  <c r="G479" i="23" s="1"/>
  <c r="H479" i="23" s="1"/>
  <c r="F478" i="23"/>
  <c r="G478" i="23" s="1"/>
  <c r="H478" i="23" s="1"/>
  <c r="F477" i="23"/>
  <c r="G477" i="23" s="1"/>
  <c r="H477" i="23" s="1"/>
  <c r="H475" i="23" s="1"/>
  <c r="F474" i="23"/>
  <c r="G474" i="23" s="1"/>
  <c r="H474" i="23" s="1"/>
  <c r="H473" i="23" s="1"/>
  <c r="F472" i="23"/>
  <c r="G472" i="23" s="1"/>
  <c r="H472" i="23" s="1"/>
  <c r="F471" i="23"/>
  <c r="G471" i="23" s="1"/>
  <c r="H471" i="23" s="1"/>
  <c r="F470" i="23"/>
  <c r="G470" i="23" s="1"/>
  <c r="H470" i="23" s="1"/>
  <c r="F469" i="23"/>
  <c r="G469" i="23" s="1"/>
  <c r="H469" i="23" s="1"/>
  <c r="F468" i="23"/>
  <c r="G468" i="23" s="1"/>
  <c r="H468" i="23" s="1"/>
  <c r="H467" i="23" s="1"/>
  <c r="F466" i="23"/>
  <c r="G466" i="23" s="1"/>
  <c r="H466" i="23" s="1"/>
  <c r="F465" i="23"/>
  <c r="G465" i="23" s="1"/>
  <c r="H465" i="23" s="1"/>
  <c r="F464" i="23"/>
  <c r="G464" i="23" s="1"/>
  <c r="H464" i="23" s="1"/>
  <c r="F463" i="23"/>
  <c r="G463" i="23" s="1"/>
  <c r="H463" i="23" s="1"/>
  <c r="F462" i="23"/>
  <c r="G462" i="23" s="1"/>
  <c r="H462" i="23" s="1"/>
  <c r="F461" i="23"/>
  <c r="G461" i="23" s="1"/>
  <c r="H461" i="23" s="1"/>
  <c r="F460" i="23"/>
  <c r="G460" i="23" s="1"/>
  <c r="H460" i="23" s="1"/>
  <c r="F459" i="23"/>
  <c r="G459" i="23" s="1"/>
  <c r="H459" i="23" s="1"/>
  <c r="H458" i="23" s="1"/>
  <c r="F457" i="23"/>
  <c r="G457" i="23" s="1"/>
  <c r="H457" i="23" s="1"/>
  <c r="F456" i="23"/>
  <c r="G456" i="23" s="1"/>
  <c r="H456" i="23" s="1"/>
  <c r="F455" i="23"/>
  <c r="G455" i="23" s="1"/>
  <c r="H455" i="23" s="1"/>
  <c r="F454" i="23"/>
  <c r="G454" i="23" s="1"/>
  <c r="H454" i="23" s="1"/>
  <c r="H453" i="23"/>
  <c r="F453" i="23"/>
  <c r="H452" i="23"/>
  <c r="H451" i="23" s="1"/>
  <c r="F452" i="23"/>
  <c r="H450" i="23"/>
  <c r="F450" i="23"/>
  <c r="H449" i="23"/>
  <c r="F449" i="23"/>
  <c r="H448" i="23"/>
  <c r="H447" i="23" s="1"/>
  <c r="F448" i="23"/>
  <c r="H446" i="23"/>
  <c r="F446" i="23"/>
  <c r="H445" i="23"/>
  <c r="F445" i="23"/>
  <c r="H444" i="23"/>
  <c r="F444" i="23"/>
  <c r="H443" i="23"/>
  <c r="H442" i="23" s="1"/>
  <c r="F443" i="23"/>
  <c r="H441" i="23"/>
  <c r="F441" i="23"/>
  <c r="H440" i="23"/>
  <c r="F440" i="23"/>
  <c r="H439" i="23"/>
  <c r="F439" i="23"/>
  <c r="F437" i="23"/>
  <c r="F436" i="23"/>
  <c r="H435" i="23"/>
  <c r="F435" i="23"/>
  <c r="H434" i="23"/>
  <c r="F434" i="23"/>
  <c r="H433" i="23"/>
  <c r="F433" i="23"/>
  <c r="H432" i="23"/>
  <c r="F432" i="23"/>
  <c r="F431" i="23"/>
  <c r="H429" i="23"/>
  <c r="F429" i="23"/>
  <c r="H428" i="23"/>
  <c r="F428" i="23"/>
  <c r="H427" i="23"/>
  <c r="F427" i="23"/>
  <c r="H426" i="23"/>
  <c r="F426" i="23"/>
  <c r="H425" i="23"/>
  <c r="F425" i="23"/>
  <c r="H423" i="23"/>
  <c r="F423" i="23"/>
  <c r="H422" i="23"/>
  <c r="F422" i="23"/>
  <c r="H421" i="23"/>
  <c r="F421" i="23"/>
  <c r="H420" i="23"/>
  <c r="F420" i="23"/>
  <c r="H418" i="23"/>
  <c r="F418" i="23"/>
  <c r="H416" i="23"/>
  <c r="F416" i="23"/>
  <c r="H415" i="23"/>
  <c r="F415" i="23"/>
  <c r="H414" i="23"/>
  <c r="F414" i="23"/>
  <c r="H412" i="23"/>
  <c r="F412" i="23"/>
  <c r="H411" i="23"/>
  <c r="F411" i="23"/>
  <c r="H410" i="23"/>
  <c r="F410" i="23"/>
  <c r="H409" i="23"/>
  <c r="F409" i="23"/>
  <c r="H408" i="23"/>
  <c r="F408" i="23"/>
  <c r="H405" i="23"/>
  <c r="F405" i="23"/>
  <c r="H404" i="23"/>
  <c r="F404" i="23"/>
  <c r="H403" i="23"/>
  <c r="F403" i="23"/>
  <c r="H402" i="23"/>
  <c r="F402" i="23"/>
  <c r="H401" i="23"/>
  <c r="F401" i="23"/>
  <c r="H400" i="23"/>
  <c r="F400" i="23"/>
  <c r="H399" i="23"/>
  <c r="F399" i="23"/>
  <c r="H398" i="23"/>
  <c r="F398" i="23"/>
  <c r="H397" i="23"/>
  <c r="F397" i="23"/>
  <c r="H396" i="23"/>
  <c r="F396" i="23"/>
  <c r="H395" i="23"/>
  <c r="F395" i="23"/>
  <c r="H394" i="23"/>
  <c r="F394" i="23"/>
  <c r="H393" i="23"/>
  <c r="F393" i="23"/>
  <c r="H392" i="23"/>
  <c r="F392" i="23"/>
  <c r="H391" i="23"/>
  <c r="F391" i="23"/>
  <c r="H390" i="23"/>
  <c r="F390" i="23"/>
  <c r="H389" i="23"/>
  <c r="F389" i="23"/>
  <c r="H388" i="23"/>
  <c r="F388" i="23"/>
  <c r="H387" i="23"/>
  <c r="F387" i="23"/>
  <c r="H386" i="23"/>
  <c r="F386" i="23"/>
  <c r="H385" i="23"/>
  <c r="F385" i="23"/>
  <c r="H384" i="23"/>
  <c r="F384" i="23"/>
  <c r="H383" i="23"/>
  <c r="F383" i="23"/>
  <c r="H382" i="23"/>
  <c r="F382" i="23"/>
  <c r="H381" i="23"/>
  <c r="F381" i="23"/>
  <c r="H380" i="23"/>
  <c r="F380" i="23"/>
  <c r="H379" i="23"/>
  <c r="F379" i="23"/>
  <c r="H378" i="23"/>
  <c r="F378" i="23"/>
  <c r="H377" i="23"/>
  <c r="F377" i="23"/>
  <c r="H376" i="23"/>
  <c r="F376" i="23"/>
  <c r="H375" i="23"/>
  <c r="F375" i="23"/>
  <c r="H374" i="23"/>
  <c r="F374" i="23"/>
  <c r="H373" i="23"/>
  <c r="F373" i="23"/>
  <c r="H372" i="23"/>
  <c r="F372" i="23"/>
  <c r="H371" i="23"/>
  <c r="F371" i="23"/>
  <c r="H370" i="23"/>
  <c r="F370" i="23"/>
  <c r="H369" i="23"/>
  <c r="F369" i="23"/>
  <c r="H368" i="23"/>
  <c r="F368" i="23"/>
  <c r="H367" i="23"/>
  <c r="F367" i="23"/>
  <c r="H366" i="23"/>
  <c r="F366" i="23"/>
  <c r="H365" i="23"/>
  <c r="F365" i="23"/>
  <c r="H364" i="23"/>
  <c r="F364" i="23"/>
  <c r="H363" i="23"/>
  <c r="F363" i="23"/>
  <c r="H362" i="23"/>
  <c r="F362" i="23"/>
  <c r="H361" i="23"/>
  <c r="F361" i="23"/>
  <c r="H360" i="23"/>
  <c r="F360" i="23"/>
  <c r="H359" i="23"/>
  <c r="F359" i="23"/>
  <c r="H358" i="23"/>
  <c r="F358" i="23"/>
  <c r="H357" i="23"/>
  <c r="F357" i="23"/>
  <c r="H356" i="23"/>
  <c r="F356" i="23"/>
  <c r="H355" i="23"/>
  <c r="F355" i="23"/>
  <c r="H354" i="23"/>
  <c r="F354" i="23"/>
  <c r="H353" i="23"/>
  <c r="F353" i="23"/>
  <c r="H352" i="23"/>
  <c r="F352" i="23"/>
  <c r="H351" i="23"/>
  <c r="F351" i="23"/>
  <c r="H350" i="23"/>
  <c r="F350" i="23"/>
  <c r="H349" i="23"/>
  <c r="F349" i="23"/>
  <c r="H348" i="23"/>
  <c r="F348" i="23"/>
  <c r="H347" i="23"/>
  <c r="F347" i="23"/>
  <c r="H346" i="23"/>
  <c r="F346" i="23"/>
  <c r="H345" i="23"/>
  <c r="F345" i="23"/>
  <c r="H341" i="23"/>
  <c r="F341" i="23"/>
  <c r="H340" i="23"/>
  <c r="F340" i="23"/>
  <c r="H339" i="23"/>
  <c r="F339" i="23"/>
  <c r="H338" i="23"/>
  <c r="F338" i="23"/>
  <c r="H337" i="23"/>
  <c r="F337" i="23"/>
  <c r="H336" i="23"/>
  <c r="F336" i="23"/>
  <c r="H335" i="23"/>
  <c r="F335" i="23"/>
  <c r="H334" i="23"/>
  <c r="F334" i="23"/>
  <c r="H333" i="23"/>
  <c r="F333" i="23"/>
  <c r="H332" i="23"/>
  <c r="F332" i="23"/>
  <c r="H331" i="23"/>
  <c r="F331" i="23"/>
  <c r="H330" i="23"/>
  <c r="F330" i="23"/>
  <c r="H329" i="23"/>
  <c r="F329" i="23"/>
  <c r="H328" i="23"/>
  <c r="F328" i="23"/>
  <c r="H327" i="23"/>
  <c r="F327" i="23"/>
  <c r="H326" i="23"/>
  <c r="F326" i="23"/>
  <c r="F325" i="23"/>
  <c r="G325" i="23" s="1"/>
  <c r="H325" i="23" s="1"/>
  <c r="F324" i="23"/>
  <c r="G324" i="23" s="1"/>
  <c r="H324" i="23" s="1"/>
  <c r="F323" i="23"/>
  <c r="G323" i="23" s="1"/>
  <c r="H323" i="23" s="1"/>
  <c r="F322" i="23"/>
  <c r="G322" i="23" s="1"/>
  <c r="H322" i="23" s="1"/>
  <c r="F321" i="23"/>
  <c r="G321" i="23" s="1"/>
  <c r="H321" i="23" s="1"/>
  <c r="F320" i="23"/>
  <c r="G320" i="23" s="1"/>
  <c r="H320" i="23" s="1"/>
  <c r="F319" i="23"/>
  <c r="G319" i="23" s="1"/>
  <c r="H319" i="23" s="1"/>
  <c r="F318" i="23"/>
  <c r="G318" i="23" s="1"/>
  <c r="H318" i="23" s="1"/>
  <c r="F317" i="23"/>
  <c r="G317" i="23" s="1"/>
  <c r="H317" i="23" s="1"/>
  <c r="F316" i="23"/>
  <c r="G316" i="23" s="1"/>
  <c r="H316" i="23" s="1"/>
  <c r="F315" i="23"/>
  <c r="G315" i="23" s="1"/>
  <c r="H315" i="23" s="1"/>
  <c r="F314" i="23"/>
  <c r="G314" i="23" s="1"/>
  <c r="H314" i="23" s="1"/>
  <c r="F313" i="23"/>
  <c r="G313" i="23" s="1"/>
  <c r="H313" i="23" s="1"/>
  <c r="F311" i="23"/>
  <c r="G311" i="23" s="1"/>
  <c r="H311" i="23" s="1"/>
  <c r="F310" i="23"/>
  <c r="F309" i="23"/>
  <c r="G309" i="23" s="1"/>
  <c r="H309" i="23" s="1"/>
  <c r="F308" i="23"/>
  <c r="G308" i="23" s="1"/>
  <c r="H308" i="23" s="1"/>
  <c r="F307" i="23"/>
  <c r="G307" i="23" s="1"/>
  <c r="H307" i="23" s="1"/>
  <c r="F306" i="23"/>
  <c r="G306" i="23" s="1"/>
  <c r="H306" i="23" s="1"/>
  <c r="F305" i="23"/>
  <c r="G305" i="23" s="1"/>
  <c r="H305" i="23" s="1"/>
  <c r="F304" i="23"/>
  <c r="G304" i="23" s="1"/>
  <c r="H304" i="23" s="1"/>
  <c r="F303" i="23"/>
  <c r="G303" i="23" s="1"/>
  <c r="H303" i="23" s="1"/>
  <c r="F302" i="23"/>
  <c r="G302" i="23" s="1"/>
  <c r="H302" i="23" s="1"/>
  <c r="F301" i="23"/>
  <c r="G301" i="23" s="1"/>
  <c r="H301" i="23" s="1"/>
  <c r="F299" i="23"/>
  <c r="G299" i="23" s="1"/>
  <c r="H299" i="23" s="1"/>
  <c r="H297" i="23" s="1"/>
  <c r="F298" i="23"/>
  <c r="G298" i="23" s="1"/>
  <c r="F296" i="23"/>
  <c r="G296" i="23" s="1"/>
  <c r="H296" i="23" s="1"/>
  <c r="F295" i="23"/>
  <c r="G295" i="23" s="1"/>
  <c r="H295" i="23" s="1"/>
  <c r="F294" i="23"/>
  <c r="G294" i="23" s="1"/>
  <c r="H294" i="23" s="1"/>
  <c r="F293" i="23"/>
  <c r="G293" i="23" s="1"/>
  <c r="H293" i="23" s="1"/>
  <c r="F292" i="23"/>
  <c r="G292" i="23" s="1"/>
  <c r="H292" i="23" s="1"/>
  <c r="F291" i="23"/>
  <c r="G291" i="23" s="1"/>
  <c r="H291" i="23" s="1"/>
  <c r="F290" i="23"/>
  <c r="G290" i="23" s="1"/>
  <c r="H290" i="23" s="1"/>
  <c r="F289" i="23"/>
  <c r="G289" i="23" s="1"/>
  <c r="H289" i="23" s="1"/>
  <c r="F288" i="23"/>
  <c r="G288" i="23" s="1"/>
  <c r="H288" i="23" s="1"/>
  <c r="F287" i="23"/>
  <c r="G287" i="23" s="1"/>
  <c r="H287" i="23" s="1"/>
  <c r="F286" i="23"/>
  <c r="G286" i="23" s="1"/>
  <c r="H286" i="23" s="1"/>
  <c r="F285" i="23"/>
  <c r="G285" i="23" s="1"/>
  <c r="H285" i="23" s="1"/>
  <c r="F284" i="23"/>
  <c r="G284" i="23" s="1"/>
  <c r="H284" i="23" s="1"/>
  <c r="F283" i="23"/>
  <c r="G283" i="23" s="1"/>
  <c r="H283" i="23" s="1"/>
  <c r="F282" i="23"/>
  <c r="G282" i="23" s="1"/>
  <c r="H282" i="23" s="1"/>
  <c r="F281" i="23"/>
  <c r="G281" i="23" s="1"/>
  <c r="H281" i="23" s="1"/>
  <c r="F280" i="23"/>
  <c r="G280" i="23" s="1"/>
  <c r="H280" i="23" s="1"/>
  <c r="F279" i="23"/>
  <c r="G279" i="23" s="1"/>
  <c r="H279" i="23" s="1"/>
  <c r="F278" i="23"/>
  <c r="G278" i="23" s="1"/>
  <c r="H278" i="23" s="1"/>
  <c r="F277" i="23"/>
  <c r="G277" i="23" s="1"/>
  <c r="H277" i="23" s="1"/>
  <c r="F276" i="23"/>
  <c r="G276" i="23" s="1"/>
  <c r="H276" i="23" s="1"/>
  <c r="F275" i="23"/>
  <c r="G275" i="23" s="1"/>
  <c r="H275" i="23" s="1"/>
  <c r="F274" i="23"/>
  <c r="G274" i="23" s="1"/>
  <c r="H274" i="23" s="1"/>
  <c r="F273" i="23"/>
  <c r="G273" i="23" s="1"/>
  <c r="H273" i="23" s="1"/>
  <c r="F272" i="23"/>
  <c r="G272" i="23" s="1"/>
  <c r="H272" i="23" s="1"/>
  <c r="F271" i="23"/>
  <c r="G271" i="23" s="1"/>
  <c r="H271" i="23" s="1"/>
  <c r="F270" i="23"/>
  <c r="G270" i="23" s="1"/>
  <c r="H270" i="23" s="1"/>
  <c r="F269" i="23"/>
  <c r="G269" i="23" s="1"/>
  <c r="H269" i="23" s="1"/>
  <c r="F268" i="23"/>
  <c r="G268" i="23" s="1"/>
  <c r="H268" i="23" s="1"/>
  <c r="F267" i="23"/>
  <c r="G267" i="23" s="1"/>
  <c r="H267" i="23" s="1"/>
  <c r="F266" i="23"/>
  <c r="G266" i="23" s="1"/>
  <c r="H266" i="23" s="1"/>
  <c r="F264" i="23"/>
  <c r="G264" i="23" s="1"/>
  <c r="H264" i="23" s="1"/>
  <c r="F263" i="23"/>
  <c r="G263" i="23" s="1"/>
  <c r="H263" i="23" s="1"/>
  <c r="F262" i="23"/>
  <c r="G262" i="23" s="1"/>
  <c r="H262" i="23" s="1"/>
  <c r="F261" i="23"/>
  <c r="G261" i="23" s="1"/>
  <c r="H261" i="23" s="1"/>
  <c r="F260" i="23"/>
  <c r="G260" i="23" s="1"/>
  <c r="H260" i="23" s="1"/>
  <c r="F259" i="23"/>
  <c r="G259" i="23" s="1"/>
  <c r="H259" i="23" s="1"/>
  <c r="F258" i="23"/>
  <c r="G258" i="23" s="1"/>
  <c r="H258" i="23" s="1"/>
  <c r="F257" i="23"/>
  <c r="G257" i="23" s="1"/>
  <c r="H257" i="23" s="1"/>
  <c r="F256" i="23"/>
  <c r="G256" i="23" s="1"/>
  <c r="H256" i="23" s="1"/>
  <c r="F255" i="23"/>
  <c r="G255" i="23" s="1"/>
  <c r="H255" i="23" s="1"/>
  <c r="F254" i="23"/>
  <c r="G254" i="23" s="1"/>
  <c r="H254" i="23" s="1"/>
  <c r="F253" i="23"/>
  <c r="G253" i="23" s="1"/>
  <c r="H253" i="23" s="1"/>
  <c r="F252" i="23"/>
  <c r="G252" i="23" s="1"/>
  <c r="H252" i="23" s="1"/>
  <c r="F251" i="23"/>
  <c r="G251" i="23" s="1"/>
  <c r="H251" i="23" s="1"/>
  <c r="F250" i="23"/>
  <c r="G250" i="23" s="1"/>
  <c r="H250" i="23" s="1"/>
  <c r="F249" i="23"/>
  <c r="G249" i="23" s="1"/>
  <c r="H249" i="23" s="1"/>
  <c r="F248" i="23"/>
  <c r="G248" i="23" s="1"/>
  <c r="H248" i="23" s="1"/>
  <c r="F247" i="23"/>
  <c r="G247" i="23" s="1"/>
  <c r="H247" i="23" s="1"/>
  <c r="F246" i="23"/>
  <c r="G246" i="23" s="1"/>
  <c r="H246" i="23" s="1"/>
  <c r="F245" i="23"/>
  <c r="G245" i="23" s="1"/>
  <c r="H245" i="23" s="1"/>
  <c r="F244" i="23"/>
  <c r="G244" i="23" s="1"/>
  <c r="H244" i="23" s="1"/>
  <c r="F243" i="23"/>
  <c r="G243" i="23" s="1"/>
  <c r="H243" i="23" s="1"/>
  <c r="F242" i="23"/>
  <c r="G242" i="23" s="1"/>
  <c r="H242" i="23" s="1"/>
  <c r="F241" i="23"/>
  <c r="G241" i="23" s="1"/>
  <c r="H241" i="23" s="1"/>
  <c r="F240" i="23"/>
  <c r="G240" i="23" s="1"/>
  <c r="H240" i="23" s="1"/>
  <c r="F239" i="23"/>
  <c r="G239" i="23" s="1"/>
  <c r="H239" i="23" s="1"/>
  <c r="F238" i="23"/>
  <c r="G238" i="23" s="1"/>
  <c r="H238" i="23" s="1"/>
  <c r="F237" i="23"/>
  <c r="G237" i="23" s="1"/>
  <c r="H237" i="23" s="1"/>
  <c r="F236" i="23"/>
  <c r="G236" i="23" s="1"/>
  <c r="H236" i="23" s="1"/>
  <c r="F235" i="23"/>
  <c r="G235" i="23" s="1"/>
  <c r="H235" i="23" s="1"/>
  <c r="F234" i="23"/>
  <c r="G234" i="23" s="1"/>
  <c r="H234" i="23" s="1"/>
  <c r="F233" i="23"/>
  <c r="G233" i="23" s="1"/>
  <c r="H233" i="23" s="1"/>
  <c r="F232" i="23"/>
  <c r="G232" i="23" s="1"/>
  <c r="H232" i="23" s="1"/>
  <c r="F231" i="23"/>
  <c r="G231" i="23" s="1"/>
  <c r="H231" i="23" s="1"/>
  <c r="F230" i="23"/>
  <c r="G230" i="23" s="1"/>
  <c r="H230" i="23" s="1"/>
  <c r="F229" i="23"/>
  <c r="G229" i="23" s="1"/>
  <c r="H229" i="23" s="1"/>
  <c r="F228" i="23"/>
  <c r="G228" i="23" s="1"/>
  <c r="H228" i="23" s="1"/>
  <c r="F227" i="23"/>
  <c r="G227" i="23" s="1"/>
  <c r="H227" i="23" s="1"/>
  <c r="F226" i="23"/>
  <c r="G226" i="23" s="1"/>
  <c r="H226" i="23" s="1"/>
  <c r="F225" i="23"/>
  <c r="G225" i="23" s="1"/>
  <c r="H225" i="23" s="1"/>
  <c r="F224" i="23"/>
  <c r="G224" i="23" s="1"/>
  <c r="H224" i="23" s="1"/>
  <c r="F223" i="23"/>
  <c r="G223" i="23" s="1"/>
  <c r="H223" i="23" s="1"/>
  <c r="F222" i="23"/>
  <c r="G222" i="23" s="1"/>
  <c r="H222" i="23" s="1"/>
  <c r="F221" i="23"/>
  <c r="G221" i="23" s="1"/>
  <c r="H221" i="23" s="1"/>
  <c r="F220" i="23"/>
  <c r="G220" i="23" s="1"/>
  <c r="H220" i="23" s="1"/>
  <c r="F219" i="23"/>
  <c r="G219" i="23" s="1"/>
  <c r="H219" i="23" s="1"/>
  <c r="F218" i="23"/>
  <c r="G218" i="23" s="1"/>
  <c r="H218" i="23" s="1"/>
  <c r="F217" i="23"/>
  <c r="G217" i="23" s="1"/>
  <c r="H217" i="23" s="1"/>
  <c r="F216" i="23"/>
  <c r="G216" i="23" s="1"/>
  <c r="H216" i="23" s="1"/>
  <c r="F215" i="23"/>
  <c r="G215" i="23" s="1"/>
  <c r="H215" i="23" s="1"/>
  <c r="F214" i="23"/>
  <c r="G214" i="23" s="1"/>
  <c r="H214" i="23" s="1"/>
  <c r="F213" i="23"/>
  <c r="G213" i="23" s="1"/>
  <c r="H213" i="23" s="1"/>
  <c r="F212" i="23"/>
  <c r="G212" i="23" s="1"/>
  <c r="H212" i="23" s="1"/>
  <c r="F211" i="23"/>
  <c r="G211" i="23" s="1"/>
  <c r="H211" i="23" s="1"/>
  <c r="F210" i="23"/>
  <c r="G210" i="23" s="1"/>
  <c r="H210" i="23" s="1"/>
  <c r="F209" i="23"/>
  <c r="G209" i="23" s="1"/>
  <c r="H209" i="23" s="1"/>
  <c r="F208" i="23"/>
  <c r="G208" i="23" s="1"/>
  <c r="H208" i="23" s="1"/>
  <c r="F207" i="23"/>
  <c r="G207" i="23" s="1"/>
  <c r="H207" i="23" s="1"/>
  <c r="F206" i="23"/>
  <c r="G206" i="23" s="1"/>
  <c r="H206" i="23" s="1"/>
  <c r="F205" i="23"/>
  <c r="G205" i="23" s="1"/>
  <c r="H205" i="23" s="1"/>
  <c r="F204" i="23"/>
  <c r="G204" i="23" s="1"/>
  <c r="H204" i="23" s="1"/>
  <c r="F203" i="23"/>
  <c r="G203" i="23" s="1"/>
  <c r="H203" i="23" s="1"/>
  <c r="F202" i="23"/>
  <c r="G202" i="23" s="1"/>
  <c r="H202" i="23" s="1"/>
  <c r="F201" i="23"/>
  <c r="G201" i="23" s="1"/>
  <c r="H201" i="23" s="1"/>
  <c r="F200" i="23"/>
  <c r="G200" i="23" s="1"/>
  <c r="H200" i="23" s="1"/>
  <c r="F199" i="23"/>
  <c r="G199" i="23" s="1"/>
  <c r="H199" i="23" s="1"/>
  <c r="F198" i="23"/>
  <c r="G198" i="23" s="1"/>
  <c r="H198" i="23" s="1"/>
  <c r="H197" i="23"/>
  <c r="F197" i="23"/>
  <c r="H196" i="23"/>
  <c r="F196" i="23"/>
  <c r="H195" i="23"/>
  <c r="F195" i="23"/>
  <c r="H194" i="23"/>
  <c r="F194" i="23"/>
  <c r="H193" i="23"/>
  <c r="F193" i="23"/>
  <c r="H192" i="23"/>
  <c r="F192" i="23"/>
  <c r="H191" i="23"/>
  <c r="F191" i="23"/>
  <c r="H190" i="23"/>
  <c r="F190" i="23"/>
  <c r="H189" i="23"/>
  <c r="F189" i="23"/>
  <c r="H188" i="23"/>
  <c r="F188" i="23"/>
  <c r="H187" i="23"/>
  <c r="F187" i="23"/>
  <c r="H186" i="23"/>
  <c r="F186" i="23"/>
  <c r="H185" i="23"/>
  <c r="F185" i="23"/>
  <c r="H184" i="23"/>
  <c r="F184" i="23"/>
  <c r="H183" i="23"/>
  <c r="F183" i="23"/>
  <c r="H182" i="23"/>
  <c r="F182" i="23"/>
  <c r="H181" i="23"/>
  <c r="F181" i="23"/>
  <c r="H180" i="23"/>
  <c r="F180" i="23"/>
  <c r="H179" i="23"/>
  <c r="F179" i="23"/>
  <c r="H178" i="23"/>
  <c r="F178" i="23"/>
  <c r="H177" i="23"/>
  <c r="F177" i="23"/>
  <c r="H176" i="23"/>
  <c r="F176" i="23"/>
  <c r="H175" i="23"/>
  <c r="F175" i="23"/>
  <c r="H174" i="23"/>
  <c r="F174" i="23"/>
  <c r="H173" i="23"/>
  <c r="F173" i="23"/>
  <c r="H172" i="23"/>
  <c r="F172" i="23"/>
  <c r="H171" i="23"/>
  <c r="F171" i="23"/>
  <c r="H170" i="23"/>
  <c r="F170" i="23"/>
  <c r="H169" i="23"/>
  <c r="F169" i="23"/>
  <c r="H168" i="23"/>
  <c r="F168" i="23"/>
  <c r="H167" i="23"/>
  <c r="F167" i="23"/>
  <c r="H166" i="23"/>
  <c r="F166" i="23"/>
  <c r="H165" i="23"/>
  <c r="F165" i="23"/>
  <c r="H164" i="23"/>
  <c r="F164" i="23"/>
  <c r="H163" i="23"/>
  <c r="F163" i="23"/>
  <c r="H162" i="23"/>
  <c r="F162" i="23"/>
  <c r="H161" i="23"/>
  <c r="F161" i="23"/>
  <c r="H160" i="23"/>
  <c r="F160" i="23"/>
  <c r="H159" i="23"/>
  <c r="F159" i="23"/>
  <c r="H158" i="23"/>
  <c r="F158" i="23"/>
  <c r="H157" i="23"/>
  <c r="F157" i="23"/>
  <c r="H156" i="23"/>
  <c r="F156" i="23"/>
  <c r="H155" i="23"/>
  <c r="F155" i="23"/>
  <c r="H154" i="23"/>
  <c r="F154" i="23"/>
  <c r="H153" i="23"/>
  <c r="F153" i="23"/>
  <c r="H152" i="23"/>
  <c r="F152" i="23"/>
  <c r="H151" i="23"/>
  <c r="F151" i="23"/>
  <c r="H150" i="23"/>
  <c r="F150" i="23"/>
  <c r="H149" i="23"/>
  <c r="F149" i="23"/>
  <c r="H148" i="23"/>
  <c r="F148" i="23"/>
  <c r="H147" i="23"/>
  <c r="F147" i="23"/>
  <c r="H146" i="23"/>
  <c r="F146" i="23"/>
  <c r="H145" i="23"/>
  <c r="F145" i="23"/>
  <c r="H144" i="23"/>
  <c r="F144" i="23"/>
  <c r="H143" i="23"/>
  <c r="F143" i="23"/>
  <c r="H142" i="23"/>
  <c r="F142" i="23"/>
  <c r="H141" i="23"/>
  <c r="F141" i="23"/>
  <c r="H140" i="23"/>
  <c r="F140" i="23"/>
  <c r="H139" i="23"/>
  <c r="F139" i="23"/>
  <c r="H138" i="23"/>
  <c r="F138" i="23"/>
  <c r="H137" i="23"/>
  <c r="F137" i="23"/>
  <c r="H136" i="23"/>
  <c r="F136" i="23"/>
  <c r="H135" i="23"/>
  <c r="F135" i="23"/>
  <c r="H134" i="23"/>
  <c r="F134" i="23"/>
  <c r="F133" i="23"/>
  <c r="G133" i="23" s="1"/>
  <c r="H133" i="23" s="1"/>
  <c r="F132" i="23"/>
  <c r="G132" i="23" s="1"/>
  <c r="H132" i="23" s="1"/>
  <c r="F131" i="23"/>
  <c r="G131" i="23" s="1"/>
  <c r="H131" i="23" s="1"/>
  <c r="F130" i="23"/>
  <c r="G130" i="23" s="1"/>
  <c r="H130" i="23" s="1"/>
  <c r="F129" i="23"/>
  <c r="G129" i="23" s="1"/>
  <c r="H129" i="23" s="1"/>
  <c r="F128" i="23"/>
  <c r="G128" i="23" s="1"/>
  <c r="H128" i="23" s="1"/>
  <c r="F127" i="23"/>
  <c r="G127" i="23" s="1"/>
  <c r="H127" i="23" s="1"/>
  <c r="F126" i="23"/>
  <c r="G126" i="23" s="1"/>
  <c r="H126" i="23" s="1"/>
  <c r="F125" i="23"/>
  <c r="G125" i="23" s="1"/>
  <c r="H125" i="23" s="1"/>
  <c r="F124" i="23"/>
  <c r="G124" i="23" s="1"/>
  <c r="H124" i="23" s="1"/>
  <c r="F123" i="23"/>
  <c r="G123" i="23" s="1"/>
  <c r="H123" i="23" s="1"/>
  <c r="F122" i="23"/>
  <c r="G122" i="23" s="1"/>
  <c r="H122" i="23" s="1"/>
  <c r="F121" i="23"/>
  <c r="G121" i="23" s="1"/>
  <c r="H121" i="23" s="1"/>
  <c r="F120" i="23"/>
  <c r="G120" i="23" s="1"/>
  <c r="H120" i="23" s="1"/>
  <c r="F119" i="23"/>
  <c r="G119" i="23" s="1"/>
  <c r="H119" i="23" s="1"/>
  <c r="F118" i="23"/>
  <c r="G118" i="23" s="1"/>
  <c r="H118" i="23" s="1"/>
  <c r="F117" i="23"/>
  <c r="G117" i="23" s="1"/>
  <c r="H117" i="23" s="1"/>
  <c r="F116" i="23"/>
  <c r="G116" i="23" s="1"/>
  <c r="H116" i="23" s="1"/>
  <c r="H115" i="23"/>
  <c r="F115" i="23"/>
  <c r="H114" i="23"/>
  <c r="F114" i="23"/>
  <c r="H113" i="23"/>
  <c r="F113" i="23"/>
  <c r="H112" i="23"/>
  <c r="F112" i="23"/>
  <c r="F111" i="23"/>
  <c r="F109" i="23"/>
  <c r="G109" i="23" s="1"/>
  <c r="H109" i="23" s="1"/>
  <c r="F108" i="23"/>
  <c r="G108" i="23" s="1"/>
  <c r="H108" i="23" s="1"/>
  <c r="F107" i="23"/>
  <c r="G107" i="23" s="1"/>
  <c r="H107" i="23" s="1"/>
  <c r="F105" i="23"/>
  <c r="G105" i="23" s="1"/>
  <c r="H105" i="23" s="1"/>
  <c r="F104" i="23"/>
  <c r="G104" i="23" s="1"/>
  <c r="H104" i="23" s="1"/>
  <c r="F102" i="23"/>
  <c r="G102" i="23" s="1"/>
  <c r="H102" i="23" s="1"/>
  <c r="F101" i="23"/>
  <c r="G101" i="23" s="1"/>
  <c r="H101" i="23" s="1"/>
  <c r="F100" i="23"/>
  <c r="G100" i="23" s="1"/>
  <c r="H100" i="23" s="1"/>
  <c r="F99" i="23"/>
  <c r="G99" i="23" s="1"/>
  <c r="H99" i="23" s="1"/>
  <c r="F98" i="23"/>
  <c r="G98" i="23" s="1"/>
  <c r="H98" i="23" s="1"/>
  <c r="F97" i="23"/>
  <c r="G97" i="23" s="1"/>
  <c r="H97" i="23" s="1"/>
  <c r="F96" i="23"/>
  <c r="G96" i="23" s="1"/>
  <c r="H96" i="23" s="1"/>
  <c r="F95" i="23"/>
  <c r="G95" i="23" s="1"/>
  <c r="H95" i="23" s="1"/>
  <c r="F94" i="23"/>
  <c r="G94" i="23" s="1"/>
  <c r="H94" i="23" s="1"/>
  <c r="F92" i="23"/>
  <c r="G92" i="23" s="1"/>
  <c r="H92" i="23" s="1"/>
  <c r="F91" i="23"/>
  <c r="G91" i="23" s="1"/>
  <c r="H91" i="23" s="1"/>
  <c r="F89" i="23"/>
  <c r="G89" i="23" s="1"/>
  <c r="H89" i="23" s="1"/>
  <c r="F88" i="23"/>
  <c r="G88" i="23" s="1"/>
  <c r="H88" i="23" s="1"/>
  <c r="F86" i="23"/>
  <c r="G86" i="23" s="1"/>
  <c r="H86" i="23" s="1"/>
  <c r="F85" i="23"/>
  <c r="G85" i="23" s="1"/>
  <c r="H85" i="23" s="1"/>
  <c r="F84" i="23"/>
  <c r="G84" i="23" s="1"/>
  <c r="H84" i="23" s="1"/>
  <c r="F83" i="23"/>
  <c r="G83" i="23" s="1"/>
  <c r="H83" i="23" s="1"/>
  <c r="F82" i="23"/>
  <c r="G82" i="23" s="1"/>
  <c r="H82" i="23" s="1"/>
  <c r="F81" i="23"/>
  <c r="G81" i="23" s="1"/>
  <c r="H81" i="23" s="1"/>
  <c r="F80" i="23"/>
  <c r="G80" i="23" s="1"/>
  <c r="H80" i="23" s="1"/>
  <c r="F78" i="23"/>
  <c r="G78" i="23" s="1"/>
  <c r="H78" i="23" s="1"/>
  <c r="F77" i="23"/>
  <c r="G77" i="23" s="1"/>
  <c r="H77" i="23" s="1"/>
  <c r="H76" i="23" s="1"/>
  <c r="F75" i="23"/>
  <c r="G75" i="23" s="1"/>
  <c r="H75" i="23" s="1"/>
  <c r="F74" i="23"/>
  <c r="G74" i="23" s="1"/>
  <c r="H74" i="23" s="1"/>
  <c r="F73" i="23"/>
  <c r="G73" i="23" s="1"/>
  <c r="H73" i="23" s="1"/>
  <c r="F72" i="23"/>
  <c r="G72" i="23" s="1"/>
  <c r="H72" i="23" s="1"/>
  <c r="F71" i="23"/>
  <c r="G71" i="23" s="1"/>
  <c r="H71" i="23" s="1"/>
  <c r="F70" i="23"/>
  <c r="G70" i="23" s="1"/>
  <c r="H70" i="23" s="1"/>
  <c r="F69" i="23"/>
  <c r="G69" i="23" s="1"/>
  <c r="H69" i="23" s="1"/>
  <c r="F68" i="23"/>
  <c r="G68" i="23" s="1"/>
  <c r="H68" i="23" s="1"/>
  <c r="H67" i="23" s="1"/>
  <c r="F66" i="23"/>
  <c r="G66" i="23" s="1"/>
  <c r="H66" i="23" s="1"/>
  <c r="F65" i="23"/>
  <c r="G65" i="23" s="1"/>
  <c r="H65" i="23" s="1"/>
  <c r="F64" i="23"/>
  <c r="G64" i="23" s="1"/>
  <c r="H64" i="23" s="1"/>
  <c r="F63" i="23"/>
  <c r="G63" i="23" s="1"/>
  <c r="H63" i="23" s="1"/>
  <c r="H62" i="23" s="1"/>
  <c r="F61" i="23"/>
  <c r="G61" i="23" s="1"/>
  <c r="H61" i="23" s="1"/>
  <c r="F60" i="23"/>
  <c r="G60" i="23" s="1"/>
  <c r="H60" i="23" s="1"/>
  <c r="F59" i="23"/>
  <c r="G59" i="23" s="1"/>
  <c r="H59" i="23" s="1"/>
  <c r="F58" i="23"/>
  <c r="G58" i="23" s="1"/>
  <c r="H58" i="23" s="1"/>
  <c r="F57" i="23"/>
  <c r="G57" i="23" s="1"/>
  <c r="H57" i="23" s="1"/>
  <c r="F56" i="23"/>
  <c r="G56" i="23" s="1"/>
  <c r="H56" i="23" s="1"/>
  <c r="H55" i="23" s="1"/>
  <c r="F54" i="23"/>
  <c r="G54" i="23" s="1"/>
  <c r="H54" i="23" s="1"/>
  <c r="F53" i="23"/>
  <c r="G53" i="23" s="1"/>
  <c r="H53" i="23" s="1"/>
  <c r="F52" i="23"/>
  <c r="G52" i="23" s="1"/>
  <c r="H52" i="23" s="1"/>
  <c r="H51" i="23" s="1"/>
  <c r="F50" i="23"/>
  <c r="G50" i="23" s="1"/>
  <c r="H50" i="23" s="1"/>
  <c r="F49" i="23"/>
  <c r="G49" i="23" s="1"/>
  <c r="H49" i="23" s="1"/>
  <c r="F48" i="23"/>
  <c r="F47" i="23"/>
  <c r="G47" i="23" s="1"/>
  <c r="H47" i="23" s="1"/>
  <c r="F46" i="23"/>
  <c r="G46" i="23" s="1"/>
  <c r="H46" i="23" s="1"/>
  <c r="H45" i="23"/>
  <c r="F45" i="23"/>
  <c r="H44" i="23"/>
  <c r="F44" i="23"/>
  <c r="F43" i="23"/>
  <c r="F41" i="23"/>
  <c r="G41" i="23" s="1"/>
  <c r="H41" i="23" s="1"/>
  <c r="F40" i="23"/>
  <c r="G40" i="23" s="1"/>
  <c r="H40" i="23" s="1"/>
  <c r="H39" i="23"/>
  <c r="F39" i="23"/>
  <c r="H38" i="23"/>
  <c r="F38" i="23"/>
  <c r="F37" i="23"/>
  <c r="F36" i="23"/>
  <c r="G36" i="23" s="1"/>
  <c r="H36" i="23" s="1"/>
  <c r="F35" i="23"/>
  <c r="G35" i="23" s="1"/>
  <c r="H35" i="23" s="1"/>
  <c r="F34" i="23"/>
  <c r="G34" i="23" s="1"/>
  <c r="H34" i="23" s="1"/>
  <c r="H32" i="23" s="1"/>
  <c r="F33" i="23"/>
  <c r="F31" i="23"/>
  <c r="G31" i="23" s="1"/>
  <c r="H31" i="23" s="1"/>
  <c r="H30" i="23"/>
  <c r="F30" i="23"/>
  <c r="F29" i="23"/>
  <c r="G29" i="23" s="1"/>
  <c r="H29" i="23" s="1"/>
  <c r="H27" i="23"/>
  <c r="F27" i="23"/>
  <c r="H26" i="23"/>
  <c r="F26" i="23"/>
  <c r="H25" i="23"/>
  <c r="F25" i="23"/>
  <c r="H22" i="23"/>
  <c r="F22" i="23"/>
  <c r="H21" i="23"/>
  <c r="F21" i="23"/>
  <c r="H20" i="23"/>
  <c r="F20" i="23"/>
  <c r="H18" i="23"/>
  <c r="F18" i="23"/>
  <c r="H17" i="23"/>
  <c r="F17" i="23"/>
  <c r="H16" i="23"/>
  <c r="F16" i="23"/>
  <c r="H15" i="23"/>
  <c r="F15" i="23"/>
  <c r="H13" i="23"/>
  <c r="F13" i="23"/>
  <c r="H12" i="23"/>
  <c r="F12" i="23"/>
  <c r="H11" i="23"/>
  <c r="F11" i="23"/>
  <c r="H10" i="23"/>
  <c r="F10" i="23"/>
  <c r="H9" i="23"/>
  <c r="F9" i="23"/>
  <c r="G3" i="23"/>
  <c r="G97" i="10" l="1"/>
  <c r="G54" i="10"/>
  <c r="G380" i="10"/>
  <c r="G390" i="10"/>
  <c r="D179" i="36"/>
  <c r="G117" i="36"/>
  <c r="G107" i="10"/>
  <c r="G109" i="10" s="1"/>
  <c r="G257" i="10"/>
  <c r="G259" i="10" s="1"/>
  <c r="G261" i="10" s="1"/>
  <c r="G531" i="10"/>
  <c r="G108" i="10"/>
  <c r="G118" i="10"/>
  <c r="G128" i="10"/>
  <c r="G198" i="10"/>
  <c r="G208" i="10"/>
  <c r="G267" i="10"/>
  <c r="G590" i="10"/>
  <c r="G621" i="10"/>
  <c r="G137" i="10"/>
  <c r="G139" i="10" s="1"/>
  <c r="G177" i="10"/>
  <c r="G278" i="10"/>
  <c r="G288" i="10"/>
  <c r="G608" i="10"/>
  <c r="G610" i="10" s="1"/>
  <c r="G32" i="10"/>
  <c r="G66" i="10"/>
  <c r="G87" i="10"/>
  <c r="G89" i="10" s="1"/>
  <c r="G98" i="10"/>
  <c r="G127" i="10"/>
  <c r="G129" i="10" s="1"/>
  <c r="G157" i="10"/>
  <c r="G159" i="10" s="1"/>
  <c r="G217" i="10"/>
  <c r="G219" i="10" s="1"/>
  <c r="G228" i="10"/>
  <c r="G247" i="10"/>
  <c r="G249" i="10" s="1"/>
  <c r="G258" i="10"/>
  <c r="G287" i="10"/>
  <c r="G289" i="10" s="1"/>
  <c r="G318" i="10"/>
  <c r="G320" i="10" s="1"/>
  <c r="G437" i="10"/>
  <c r="G541" i="10"/>
  <c r="G187" i="10"/>
  <c r="G189" i="10" s="1"/>
  <c r="G400" i="10"/>
  <c r="H23" i="23"/>
  <c r="G31" i="10"/>
  <c r="G33" i="10" s="1"/>
  <c r="G35" i="10" s="1"/>
  <c r="G148" i="10"/>
  <c r="G158" i="10"/>
  <c r="G167" i="10"/>
  <c r="G169" i="10" s="1"/>
  <c r="G178" i="10"/>
  <c r="G207" i="10"/>
  <c r="G209" i="10" s="1"/>
  <c r="G237" i="10"/>
  <c r="G239" i="10" s="1"/>
  <c r="G297" i="10"/>
  <c r="G308" i="10"/>
  <c r="G328" i="10"/>
  <c r="G330" i="10" s="1"/>
  <c r="G352" i="10"/>
  <c r="G354" i="10" s="1"/>
  <c r="G636" i="10"/>
  <c r="H42" i="23"/>
  <c r="G269" i="10"/>
  <c r="H110" i="23"/>
  <c r="G500" i="10"/>
  <c r="G501" i="10"/>
  <c r="G573" i="10"/>
  <c r="G589" i="10"/>
  <c r="G591" i="10" s="1"/>
  <c r="G609" i="10"/>
  <c r="G77" i="10"/>
  <c r="G79" i="10" s="1"/>
  <c r="G131" i="10"/>
  <c r="G188" i="10"/>
  <c r="G238" i="10"/>
  <c r="G268" i="10"/>
  <c r="G319" i="10"/>
  <c r="G410" i="10"/>
  <c r="G420" i="10"/>
  <c r="G436" i="10"/>
  <c r="G438" i="10" s="1"/>
  <c r="G558" i="10"/>
  <c r="U579" i="10"/>
  <c r="G21" i="10"/>
  <c r="G22" i="10" s="1"/>
  <c r="G24" i="10" s="1"/>
  <c r="G65" i="10"/>
  <c r="G67" i="10" s="1"/>
  <c r="G78" i="10"/>
  <c r="G88" i="10"/>
  <c r="G117" i="10"/>
  <c r="G119" i="10" s="1"/>
  <c r="G138" i="10"/>
  <c r="G147" i="10"/>
  <c r="G168" i="10"/>
  <c r="G197" i="10"/>
  <c r="G199" i="10" s="1"/>
  <c r="G201" i="10" s="1"/>
  <c r="G218" i="10"/>
  <c r="G227" i="10"/>
  <c r="G248" i="10"/>
  <c r="G277" i="10"/>
  <c r="G298" i="10"/>
  <c r="G307" i="10"/>
  <c r="G329" i="10"/>
  <c r="G446" i="10"/>
  <c r="G448" i="10" s="1"/>
  <c r="G464" i="10"/>
  <c r="G520" i="10"/>
  <c r="G557" i="10"/>
  <c r="G559" i="10" s="1"/>
  <c r="G242" i="36"/>
  <c r="G285" i="36" s="1"/>
  <c r="G286" i="36" s="1"/>
  <c r="G217" i="36"/>
  <c r="G7" i="36"/>
  <c r="G502" i="10"/>
  <c r="G53" i="10"/>
  <c r="G299" i="10"/>
  <c r="G370" i="10"/>
  <c r="G455" i="10"/>
  <c r="G457" i="10" s="1"/>
  <c r="G476" i="10"/>
  <c r="G478" i="10" s="1"/>
  <c r="G580" i="10"/>
  <c r="G582" i="10" s="1"/>
  <c r="G99" i="10"/>
  <c r="G179" i="10"/>
  <c r="G346" i="10"/>
  <c r="G519" i="10"/>
  <c r="G620" i="10"/>
  <c r="G11" i="10"/>
  <c r="G42" i="10"/>
  <c r="G353" i="10"/>
  <c r="G430" i="10"/>
  <c r="G447" i="10"/>
  <c r="G572" i="10"/>
  <c r="G339" i="10"/>
  <c r="G369" i="10"/>
  <c r="G379" i="10"/>
  <c r="G389" i="10"/>
  <c r="G399" i="10"/>
  <c r="G409" i="10"/>
  <c r="G419" i="10"/>
  <c r="G471" i="10"/>
  <c r="G530" i="10"/>
  <c r="G540" i="10"/>
  <c r="G635" i="10"/>
  <c r="G41" i="10"/>
  <c r="G141" i="10" l="1"/>
  <c r="G111" i="10"/>
  <c r="G612" i="10"/>
  <c r="G593" i="10"/>
  <c r="G81" i="10"/>
  <c r="G561" i="10"/>
  <c r="G121" i="10"/>
  <c r="G181" i="10"/>
  <c r="G221" i="10"/>
  <c r="G191" i="10"/>
  <c r="G504" i="10"/>
  <c r="H495" i="23"/>
  <c r="G279" i="10"/>
  <c r="G281" i="10" s="1"/>
  <c r="G69" i="10"/>
  <c r="G291" i="10"/>
  <c r="G241" i="10"/>
  <c r="G322" i="10"/>
  <c r="B189" i="36"/>
  <c r="G189" i="36" s="1"/>
  <c r="G191" i="36" s="1"/>
  <c r="G179" i="36"/>
  <c r="G186" i="36" s="1"/>
  <c r="G271" i="10"/>
  <c r="G440" i="10"/>
  <c r="G101" i="10"/>
  <c r="G161" i="10"/>
  <c r="G332" i="10"/>
  <c r="G251" i="10"/>
  <c r="G171" i="10"/>
  <c r="G91" i="10"/>
  <c r="G301" i="10"/>
  <c r="G211" i="10"/>
  <c r="G356" i="10"/>
  <c r="G450" i="10"/>
  <c r="G309" i="10"/>
  <c r="G311" i="10" s="1"/>
  <c r="G229" i="10"/>
  <c r="G231" i="10" s="1"/>
  <c r="G149" i="10"/>
  <c r="G151" i="10" s="1"/>
  <c r="G622" i="10"/>
  <c r="G624" i="10" s="1"/>
  <c r="G43" i="10"/>
  <c r="G44" i="10" s="1"/>
  <c r="G46" i="10" s="1"/>
  <c r="G391" i="10"/>
  <c r="G393" i="10" s="1"/>
  <c r="G574" i="10"/>
  <c r="G576" i="10" s="1"/>
  <c r="G521" i="10"/>
  <c r="G523" i="10" s="1"/>
  <c r="G55" i="10"/>
  <c r="G57" i="10" s="1"/>
  <c r="G637" i="10"/>
  <c r="G639" i="10" s="1"/>
  <c r="G421" i="10"/>
  <c r="G423" i="10"/>
  <c r="G381" i="10"/>
  <c r="G383" i="10" s="1"/>
  <c r="G532" i="10"/>
  <c r="G534" i="10" s="1"/>
  <c r="G401" i="10"/>
  <c r="G403" i="10" s="1"/>
  <c r="G542" i="10"/>
  <c r="G544" i="10"/>
  <c r="G411" i="10"/>
  <c r="G413" i="10" s="1"/>
  <c r="G371" i="10"/>
  <c r="G373" i="10" s="1"/>
  <c r="G12" i="10"/>
  <c r="G14" i="10" s="1"/>
  <c r="G18" i="36"/>
  <c r="G21" i="3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ricardo</author>
  </authors>
  <commentList>
    <comment ref="B54" authorId="0" shapeId="0" xr:uid="{00000000-0006-0000-0000-000001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Tijolo maciço</t>
        </r>
      </text>
    </comment>
    <comment ref="B135" authorId="0" shapeId="0" xr:uid="{00000000-0006-0000-0000-000002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36" authorId="0" shapeId="0" xr:uid="{00000000-0006-0000-0000-000003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37" authorId="0" shapeId="0" xr:uid="{00000000-0006-0000-0000-000004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38" authorId="0" shapeId="0" xr:uid="{00000000-0006-0000-0000-000005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39" authorId="0" shapeId="0" xr:uid="{00000000-0006-0000-0000-000006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75" authorId="0" shapeId="0" xr:uid="{00000000-0006-0000-0000-000007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178" authorId="0" shapeId="0" xr:uid="{00000000-0006-0000-0000-000008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precesso de desativação</t>
        </r>
      </text>
    </comment>
    <comment ref="B179" authorId="0" shapeId="0" xr:uid="{00000000-0006-0000-0000-000009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209" authorId="0" shapeId="0" xr:uid="{00000000-0006-0000-0000-00000A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terminal a pressão</t>
        </r>
      </text>
    </comment>
    <comment ref="B212" authorId="0" shapeId="0" xr:uid="{00000000-0006-0000-0000-00000B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Pra esse código no sinapi a und é m²</t>
        </r>
      </text>
    </comment>
    <comment ref="B284" authorId="0" shapeId="0" xr:uid="{00000000-0006-0000-0000-00000C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285" authorId="0" shapeId="0" xr:uid="{00000000-0006-0000-0000-00000D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286" authorId="0" shapeId="0" xr:uid="{00000000-0006-0000-0000-00000E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287" authorId="0" shapeId="0" xr:uid="{00000000-0006-0000-0000-00000F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  <comment ref="B288" authorId="0" shapeId="0" xr:uid="{00000000-0006-0000-0000-000010000000}">
      <text>
        <r>
          <rPr>
            <b/>
            <sz val="9"/>
            <rFont val="Tahoma"/>
            <family val="2"/>
          </rPr>
          <t>ricardo:</t>
        </r>
        <r>
          <rPr>
            <sz val="9"/>
            <rFont val="Tahoma"/>
            <family val="2"/>
          </rPr>
          <t xml:space="preserve">
Em processo de desativação</t>
        </r>
      </text>
    </comment>
  </commentList>
</comments>
</file>

<file path=xl/sharedStrings.xml><?xml version="1.0" encoding="utf-8"?>
<sst xmlns="http://schemas.openxmlformats.org/spreadsheetml/2006/main" count="3252" uniqueCount="1554">
  <si>
    <t>PLANILHA ORÇAMENTÁRIA DE REPROGRAMAÇÃO</t>
  </si>
  <si>
    <t>OBRA:</t>
  </si>
  <si>
    <t>UPA - UNIDADE DE PRONTO ATENDIMENTO - BENEVIDES PA.</t>
  </si>
  <si>
    <t>LOCAL:</t>
  </si>
  <si>
    <t>Av. Joaquim Pereira de Queiroz, 01 Centro  - BENEVIDES PA.</t>
  </si>
  <si>
    <t>BDI</t>
  </si>
  <si>
    <t>24,23%</t>
  </si>
  <si>
    <t>DATA:</t>
  </si>
  <si>
    <t xml:space="preserve">REPROGRAMAÇÃO: </t>
  </si>
  <si>
    <t>Ref: SINAPI -DEZEMBRO_ 2015*** SEOP OUTUBRO_2014</t>
  </si>
  <si>
    <t xml:space="preserve">ENC. SOCIAIS </t>
  </si>
  <si>
    <t>Atende ao SINAPI, c/ desoneração, Dez/15</t>
  </si>
  <si>
    <t>ITEM</t>
  </si>
  <si>
    <t>SINAPI-SEOP</t>
  </si>
  <si>
    <t>DESCRIÇÃO DOS SERVIÇOS</t>
  </si>
  <si>
    <t>UNID</t>
  </si>
  <si>
    <t>QUANT.</t>
  </si>
  <si>
    <t>C. UNIT. SEM BDI</t>
  </si>
  <si>
    <t>C. UNIT. COM BDI</t>
  </si>
  <si>
    <t>VALOR TOTAL DOS SERVIÇOS</t>
  </si>
  <si>
    <t>SERVIÇOS PRELIMINARES</t>
  </si>
  <si>
    <t>1.1</t>
  </si>
  <si>
    <t>Placa da obra em aço galvanizado (Dim: 2,00 x 3,00m)</t>
  </si>
  <si>
    <t>m²</t>
  </si>
  <si>
    <t>1.2</t>
  </si>
  <si>
    <t>Instalação do canteiro de obras com barracões em tabuas de madeira com banheiro, cobertura em fibrocimento 4 mm, incluso instalações hidro-sanitarias e elétricas</t>
  </si>
  <si>
    <t>1.2.1</t>
  </si>
  <si>
    <t>Barracão da administração.</t>
  </si>
  <si>
    <t>1.2.2</t>
  </si>
  <si>
    <t>Barracão da guarita.</t>
  </si>
  <si>
    <t>1.3</t>
  </si>
  <si>
    <t>Tapume de chapa de madeira compensada (6mm) - pintura a cal, h=2,1m</t>
  </si>
  <si>
    <t>SERVIÇOS INICIAIS</t>
  </si>
  <si>
    <t>2.1</t>
  </si>
  <si>
    <t>Demolição de muro em alvenaria.</t>
  </si>
  <si>
    <t>m³</t>
  </si>
  <si>
    <t>2.2</t>
  </si>
  <si>
    <t>Desmatamento, destocamento e limpeza de arvores.</t>
  </si>
  <si>
    <t>2.3</t>
  </si>
  <si>
    <t>Locação convencional de obra, através de gabarito de tabuas corridas pontaletadas a cada 1,50m</t>
  </si>
  <si>
    <t>2.4</t>
  </si>
  <si>
    <t>Carga manual e remoção e entulho com transporte ate 1km.</t>
  </si>
  <si>
    <t>MOVIMENTO DE TERRA</t>
  </si>
  <si>
    <t>3.1</t>
  </si>
  <si>
    <t>Aterro apiloado (manual) em camadas de 20 cm com material de empréstimo</t>
  </si>
  <si>
    <t>3.2</t>
  </si>
  <si>
    <t>Escavação manual de área, para qualquer terreno, exceto rocha ate 1,50 metros de profundidade</t>
  </si>
  <si>
    <t>3.3</t>
  </si>
  <si>
    <t>Reaterro apiloado de valas com material da obra.</t>
  </si>
  <si>
    <t>FUNDAÇÃO</t>
  </si>
  <si>
    <t>4.1</t>
  </si>
  <si>
    <t>Prédio</t>
  </si>
  <si>
    <t>4.1.1</t>
  </si>
  <si>
    <t>Lastro em concreto magro 1:4:8 e=5,0cm consumo cimento 210kg/m3</t>
  </si>
  <si>
    <t>4.1.2</t>
  </si>
  <si>
    <t>Execução de baldrame concreto ciclópico 1:3 c/30% pedra-de-mão c/cavas até 60cm de largura, inc.escavação</t>
  </si>
  <si>
    <t>4.1.3</t>
  </si>
  <si>
    <t>Concreto armado para fundações (incluindo forma e desforma, p/ blocos)</t>
  </si>
  <si>
    <t>4.2</t>
  </si>
  <si>
    <t>Muro</t>
  </si>
  <si>
    <t>4.2.1</t>
  </si>
  <si>
    <t>74115/001</t>
  </si>
  <si>
    <t>Lastro em concreto magro 1:4:8 e=5,0cm consumo cimento 210kg/m³</t>
  </si>
  <si>
    <t>4.2.2</t>
  </si>
  <si>
    <t>Execução de bald. em conc. Ciclóp. 1:3 c/30% pedra-de-mão c/cavas ate 60cm de larg., inc. escavação</t>
  </si>
  <si>
    <t>4.2.3</t>
  </si>
  <si>
    <t>SEOP-050729</t>
  </si>
  <si>
    <t>ESTRUTURA</t>
  </si>
  <si>
    <t>5.1</t>
  </si>
  <si>
    <t>5.1.1</t>
  </si>
  <si>
    <t>Laje pré-moldado p/forro, sobrecarga 100kg/m2, vãos ate 6,00m/e=8cm, c/lajotas e cap.c/conc fck=20mpa</t>
  </si>
  <si>
    <t>5.1.2</t>
  </si>
  <si>
    <t>Forma tabuas mad. 3ª p/est., c/reaprov. de 4x, inc. montagem/desmontagem e escoramento</t>
  </si>
  <si>
    <t>5.1.3</t>
  </si>
  <si>
    <t>Concreto armado, FCK=20Mpa, para lajes, vigas e pilares.</t>
  </si>
  <si>
    <t>5.2</t>
  </si>
  <si>
    <t>5.2.1</t>
  </si>
  <si>
    <t>Forma tabuas madeira 3ª p/estrutura, com reaproveit. de 4x, incluindo montagem/desmontagem e escoramento.</t>
  </si>
  <si>
    <t>5.2.2</t>
  </si>
  <si>
    <t>5.3</t>
  </si>
  <si>
    <t>SEOP-051172</t>
  </si>
  <si>
    <t>Cisterna e Caixa d'água</t>
  </si>
  <si>
    <t>5.3.1</t>
  </si>
  <si>
    <t>Concreto aparente armado pronto em qualquer tipo de estrutura</t>
  </si>
  <si>
    <t>COBERTURA</t>
  </si>
  <si>
    <t>6.1</t>
  </si>
  <si>
    <t>Cobertura do Prédio</t>
  </si>
  <si>
    <t>6.1.1</t>
  </si>
  <si>
    <t>Estrutura p/telha ond. Fibroc. c/e=6mm, mad. Aparelhada, apoiada em laje, est. ou parede</t>
  </si>
  <si>
    <t>6.1.2</t>
  </si>
  <si>
    <t>Telhamento c/telha de fibroc. Ondul., e=6mm, incluso juntas de vedação e acessórios de fixação</t>
  </si>
  <si>
    <t>6.1.3</t>
  </si>
  <si>
    <t>Pergolas em concreto armado FCK=20Mpa</t>
  </si>
  <si>
    <t>6.1.4</t>
  </si>
  <si>
    <t>Clarabóia com telhas translucidas em fibra de vidro, e=6mm, incluindo assessórios de fixação</t>
  </si>
  <si>
    <t>6.2</t>
  </si>
  <si>
    <t>Cobertura área externa p/ embarque de ambulâncias</t>
  </si>
  <si>
    <t>6.2.1</t>
  </si>
  <si>
    <t>73970/001</t>
  </si>
  <si>
    <t>Estrutura metálica em aço estrutural perfil I 12 x 5 1/4</t>
  </si>
  <si>
    <t>kg</t>
  </si>
  <si>
    <t>6.2.2</t>
  </si>
  <si>
    <t>75381/001</t>
  </si>
  <si>
    <t>Cobertura com telha em chapa de aço zincada, ondulada, esp=5mm</t>
  </si>
  <si>
    <t>PAREDES E PAINÉIS</t>
  </si>
  <si>
    <t>7.1</t>
  </si>
  <si>
    <t>Alvenaria de tijolo cerâmico furado 10x20x20cm cimento/areia 1:7. a cutelo.</t>
  </si>
  <si>
    <t>7.2</t>
  </si>
  <si>
    <t>Divisória dos banheiros em alven. c/revest. cerâmico em azulejo, cor marfim 15x15 cm PEI III tipo A</t>
  </si>
  <si>
    <t>7.3</t>
  </si>
  <si>
    <t>Alvenaria de tijolo refratário na recepção.</t>
  </si>
  <si>
    <t>REVESTIMENTO</t>
  </si>
  <si>
    <t>8.1</t>
  </si>
  <si>
    <t>Chapisco em paredes traço 1:3 (cimento e areia), e=0,5cm, prep.mecânico (muro som. chapiscado)</t>
  </si>
  <si>
    <t>8.2</t>
  </si>
  <si>
    <t>Emboço interno/externo, cimento/areia 1:6, e=2,5cm</t>
  </si>
  <si>
    <t>8.3</t>
  </si>
  <si>
    <t>Reboco para paredes argamassa traço 1:4,5 (cal e areia fina peneirada), espessura 0,5cm, preparo mecânico</t>
  </si>
  <si>
    <t>8.4</t>
  </si>
  <si>
    <t>Revestimento cerâmico em azulejo na cor marfim 15x15 cm PEI III tipo A (com fornecimento e assentamento)</t>
  </si>
  <si>
    <t>8.5</t>
  </si>
  <si>
    <t>SEOP-110245</t>
  </si>
  <si>
    <t>Argamassa baritada para proteção radiológica</t>
  </si>
  <si>
    <t>8.6</t>
  </si>
  <si>
    <t>Revestimento em filetes de Pedra Cariri</t>
  </si>
  <si>
    <t>RODAPÉ, SOLEIRA E PEITORIL</t>
  </si>
  <si>
    <t>9.1</t>
  </si>
  <si>
    <t>Rodapé em cerâmica esmaltada, h=8cm.</t>
  </si>
  <si>
    <t>m</t>
  </si>
  <si>
    <t>9.2</t>
  </si>
  <si>
    <t>Rodapé pedra ardósia cinza e=1,0cm h=10cm cimento/areia 1:4.</t>
  </si>
  <si>
    <t>9.3</t>
  </si>
  <si>
    <t>74159/001</t>
  </si>
  <si>
    <t>Soleira em ardósia, largura 15cm, assentada com argamassa de cimento e areia.</t>
  </si>
  <si>
    <t>9.4</t>
  </si>
  <si>
    <t>Peitoril mármore branco nacional 2x7cm.</t>
  </si>
  <si>
    <t>PAVIMENTAÇÃO</t>
  </si>
  <si>
    <t>10.1</t>
  </si>
  <si>
    <t>Regularização de piso/base em arg. traço 1:0,5:5 (cimento, cal e areia), e=2,5cm, preparo mecânico</t>
  </si>
  <si>
    <t>10.2</t>
  </si>
  <si>
    <t>Piso alta resistência em massa granilítica. - korodur, inc. rodapé c/altura de 10cm, c/canto arredondado</t>
  </si>
  <si>
    <t>10.3</t>
  </si>
  <si>
    <t>Piso quartzolitico alta resistência espessura 8mm, incluso juntas de dilatação plásticas e polimento mecanizado</t>
  </si>
  <si>
    <t>10.4</t>
  </si>
  <si>
    <t>Piso cerâmico esmalt., Tipo A, PEI-4 40x40cm, assent. c/argam. traço 1:4 (cim. e areia) prep. manual, c/rejunte</t>
  </si>
  <si>
    <t>10.5</t>
  </si>
  <si>
    <t xml:space="preserve">Piso cerâmico antider., Tipo A, PEI-4 30x30cm, assent. c/argam. traço 1:4 (cim. e areia) prep. Man., c/rejunte </t>
  </si>
  <si>
    <t>10.6</t>
  </si>
  <si>
    <t>Piso em porcelanato polido, em placas de 60 x 60cm na cor marfim.</t>
  </si>
  <si>
    <t>10.7</t>
  </si>
  <si>
    <t>Piso em porcelanato natural, em placas de 40 x 40cm na cor marfim.</t>
  </si>
  <si>
    <t>10.8</t>
  </si>
  <si>
    <t>Piso monolitico e alta resistencia, com argamassa de epoxi, e=5cm</t>
  </si>
  <si>
    <t>ESQUADRIAS</t>
  </si>
  <si>
    <t>11.1</t>
  </si>
  <si>
    <t>Painel em vidro temperado incolor e=10mm para área da recepção, incluindo assessórios de fixação.</t>
  </si>
  <si>
    <t>11.2</t>
  </si>
  <si>
    <t>Porta em vidro temp. incolor, 2 folhas, e=10mm p/ área da recep., inc. fechadura e asses. de fixação</t>
  </si>
  <si>
    <t>11.3</t>
  </si>
  <si>
    <t>Portas em madeira de lei completas com maçanetas tipo alavanca, com visor, com revestimento em formica e proteção contra impactos provocados por muletas e cadeiras de roda, conforme o projeto e especificações.</t>
  </si>
  <si>
    <t>11.3.1</t>
  </si>
  <si>
    <t xml:space="preserve">PD 1 (1,60 x 2,10) </t>
  </si>
  <si>
    <t>U</t>
  </si>
  <si>
    <t>11.3.2</t>
  </si>
  <si>
    <t xml:space="preserve">PD 2 (1,40 x 2,10) </t>
  </si>
  <si>
    <t>11.3.3</t>
  </si>
  <si>
    <t>PM 3 (0,80 x 2,10)</t>
  </si>
  <si>
    <t>11.3.4</t>
  </si>
  <si>
    <t>PM 4 (0,90 x 2,10)</t>
  </si>
  <si>
    <t>11.3.5</t>
  </si>
  <si>
    <t xml:space="preserve">PM 5 (1,20 x 2,10) </t>
  </si>
  <si>
    <t>11.4</t>
  </si>
  <si>
    <t>Porta em aluminio anodizado bronze, com veneziana, com guarnições (PA01 - 0,60 x 1,90).</t>
  </si>
  <si>
    <t>11.5</t>
  </si>
  <si>
    <t>Faixa bate maca em laminado melamínico texturizado espessura 1,3mm para porta de madeira.</t>
  </si>
  <si>
    <t>11.6</t>
  </si>
  <si>
    <t>Porta radiológica blindada com chumbo conforme projeto e especificações técnicas.</t>
  </si>
  <si>
    <t>11.6.1</t>
  </si>
  <si>
    <t>SEOP-090242</t>
  </si>
  <si>
    <t>PR 1 (0,70 x 2,10)</t>
  </si>
  <si>
    <t>11.6.2</t>
  </si>
  <si>
    <t>PR 2 (0,90 x 2,10)</t>
  </si>
  <si>
    <t>11.7</t>
  </si>
  <si>
    <t>Porta de correr em alum. Anod. natural c/vidro liso e=6 mm, inc. ferragens e assessórios de fixação</t>
  </si>
  <si>
    <t>11.7.1</t>
  </si>
  <si>
    <t>PC 1 (2,50 x 2,10)</t>
  </si>
  <si>
    <t>11.7.2</t>
  </si>
  <si>
    <t>PC 2 (2,00 x 2,10)</t>
  </si>
  <si>
    <t>11.8</t>
  </si>
  <si>
    <t>Janelas metálicas tipo MAXIM-AR com perfil em alumínio bronze e vidro translúcido e=4mm</t>
  </si>
  <si>
    <t>11.8.1</t>
  </si>
  <si>
    <t>73809/001</t>
  </si>
  <si>
    <t>JA1 (1,80 x 0,80 m)</t>
  </si>
  <si>
    <t>11.8.2</t>
  </si>
  <si>
    <t>JA2 (1,20 x 1,20 m)</t>
  </si>
  <si>
    <t>11.8.3</t>
  </si>
  <si>
    <t>JA3 (1,40 x 0,80 m)</t>
  </si>
  <si>
    <t>11.8.4</t>
  </si>
  <si>
    <t>JA4 (1,00 x 1,10 m)</t>
  </si>
  <si>
    <t>11.8.5</t>
  </si>
  <si>
    <t>JA5 (1,40 x 0,80 m)</t>
  </si>
  <si>
    <t>11.8.6</t>
  </si>
  <si>
    <t>JA6 (1,00 x 0,60 m)</t>
  </si>
  <si>
    <t>11.8.7</t>
  </si>
  <si>
    <t>JA7 (1,50 x 0,60 m)</t>
  </si>
  <si>
    <t>11.8.8</t>
  </si>
  <si>
    <t>JA8 (0,40 x 1,10 m)</t>
  </si>
  <si>
    <t>11.8.9</t>
  </si>
  <si>
    <t>JA9 (0,80 x 1,10 m)</t>
  </si>
  <si>
    <t>11.9</t>
  </si>
  <si>
    <t>Visores em aluminio anodizado, com vidro translucido e=6mm, fixos.</t>
  </si>
  <si>
    <t>11.9.1</t>
  </si>
  <si>
    <t>85010 + 72118</t>
  </si>
  <si>
    <t>VIS1 (1,50 x 1,00m)</t>
  </si>
  <si>
    <t>11.9.2</t>
  </si>
  <si>
    <t>VIS2 (0,60 x 1,00m)</t>
  </si>
  <si>
    <t>11.10</t>
  </si>
  <si>
    <t>Janelas em aluminio anodizado, c/vidro translucido e = 8mm, de correr, c/fixação inclinada conf. especif. e detalhamentos</t>
  </si>
  <si>
    <t>11.10.1</t>
  </si>
  <si>
    <t>74067/001</t>
  </si>
  <si>
    <t>JC1 (1,40x2,30 m)</t>
  </si>
  <si>
    <t>11.10.2</t>
  </si>
  <si>
    <t>JC2 (1,60x2,30 m)</t>
  </si>
  <si>
    <t>11.10.3</t>
  </si>
  <si>
    <t>JC3 (2,00x2,30 m)</t>
  </si>
  <si>
    <t>INSTALAÇÕES ELÉTRICAS</t>
  </si>
  <si>
    <t>12.1</t>
  </si>
  <si>
    <t>Instalações Elétricas</t>
  </si>
  <si>
    <t>12.1.1</t>
  </si>
  <si>
    <t>Eletroduto de PVC rigido de Ø 4" x 3mc/ luva</t>
  </si>
  <si>
    <t>Pç</t>
  </si>
  <si>
    <t>12.1.2</t>
  </si>
  <si>
    <t>Eletroduto de PVC rigido de Ø 2" x 3mc/ luva</t>
  </si>
  <si>
    <t>12.1.3</t>
  </si>
  <si>
    <t>Eletroduto de PVC rigido de Ø 1.1/2" x 3mc/ luva</t>
  </si>
  <si>
    <t>12.1.4</t>
  </si>
  <si>
    <t>Eletroduto de PVC rigido de Ø 1.1/4" x 3mc/ luva</t>
  </si>
  <si>
    <t>12.1.5</t>
  </si>
  <si>
    <t>Eletroduto de PVC rigido de Ø 1" x 3mc/ luva</t>
  </si>
  <si>
    <t>12.1.6</t>
  </si>
  <si>
    <t>Eletroduto de PVC rigido de Ø 3/4" x 3mc/ luva</t>
  </si>
  <si>
    <t>12.1.7</t>
  </si>
  <si>
    <t>Curva de PVC rígido  Ø 4" x 90°</t>
  </si>
  <si>
    <t>12.1.8</t>
  </si>
  <si>
    <t>Curva de PVC rígido  Ø 2" x 90°</t>
  </si>
  <si>
    <t>12.1.9</t>
  </si>
  <si>
    <t>Curva de PVC rígido  Ø 1.1/2" x 90°</t>
  </si>
  <si>
    <t>12.1.10</t>
  </si>
  <si>
    <t>Curva de PVC rígido  Ø 1.1/4" x 90°</t>
  </si>
  <si>
    <t>12.1.11</t>
  </si>
  <si>
    <t>Curva de PVC rígido  Ø 1" x 90°</t>
  </si>
  <si>
    <t>12.1.12</t>
  </si>
  <si>
    <t>Curva de PVC rígido  Ø 3/4" x 90°</t>
  </si>
  <si>
    <t>12.1.13</t>
  </si>
  <si>
    <t xml:space="preserve">Luva de PVC rígido  Ø 4" </t>
  </si>
  <si>
    <t>12.1.14</t>
  </si>
  <si>
    <t xml:space="preserve">Luva de PVC rígido  Ø 2" </t>
  </si>
  <si>
    <t>12.1.15</t>
  </si>
  <si>
    <t>Luva de PVC rígido  Ø 1.1/2"</t>
  </si>
  <si>
    <t>12.1.16</t>
  </si>
  <si>
    <t>Luva de PVC rígido  Ø 1.1/4"</t>
  </si>
  <si>
    <t>12.1.17</t>
  </si>
  <si>
    <t>Luva de PVC rígido  Ø 1"</t>
  </si>
  <si>
    <t>12.1.18</t>
  </si>
  <si>
    <t>Luva de PVC rígido  Ø 3/4"</t>
  </si>
  <si>
    <t>12.1.19</t>
  </si>
  <si>
    <t>Eletroduto de ferro galvanizado. de Ø 3" x 3m, tipo semi pesado c/ uma luva</t>
  </si>
  <si>
    <t>12.1.20</t>
  </si>
  <si>
    <t>SEOP-171264</t>
  </si>
  <si>
    <t>Curva de ferro galvdº de Ø 3" x 90°</t>
  </si>
  <si>
    <t>12.1.21</t>
  </si>
  <si>
    <t>Luva de ferro galvdº de Ø 3"</t>
  </si>
  <si>
    <t>12.1.22</t>
  </si>
  <si>
    <t>Cabeçote de aluminio de Ø 3"</t>
  </si>
  <si>
    <t>12.1.23</t>
  </si>
  <si>
    <t>Prensa cabo de PVC Ø 1"</t>
  </si>
  <si>
    <t>12.1.24</t>
  </si>
  <si>
    <t>Bucha e arruela alumínio Ø 4"</t>
  </si>
  <si>
    <t>Par</t>
  </si>
  <si>
    <t>12.1.25</t>
  </si>
  <si>
    <t>Bucha e arruela alumínio Ø 3"</t>
  </si>
  <si>
    <t>12.1.26</t>
  </si>
  <si>
    <t>Bucha e arruela alumínio Ø 2"</t>
  </si>
  <si>
    <t>12.1.27</t>
  </si>
  <si>
    <t>Bucha e arruela alumínio Ø 1.1/2"</t>
  </si>
  <si>
    <t>12.1.28</t>
  </si>
  <si>
    <t>Bucha e arruela alumínio Ø 1.1/4"</t>
  </si>
  <si>
    <t>12.1.29</t>
  </si>
  <si>
    <t>Bucha e arruela alumínio Ø 1"</t>
  </si>
  <si>
    <t>12.1.30</t>
  </si>
  <si>
    <t>Bucha e arruela alumínio Ø 3/4"</t>
  </si>
  <si>
    <t>12.1.31</t>
  </si>
  <si>
    <t>Cabo de cobre # 95mm² x 1kV-preto-flex</t>
  </si>
  <si>
    <t>12.1.32</t>
  </si>
  <si>
    <t>Cabo de cobre # 50mm² x 1kV-preto-flex</t>
  </si>
  <si>
    <t>12.1.33</t>
  </si>
  <si>
    <t>Cabo de cobre # 35mm² x 1kV-preto-flex</t>
  </si>
  <si>
    <t>12.1.34</t>
  </si>
  <si>
    <t>Cabo de cobre # 25mm² x 1kV-preto-flex</t>
  </si>
  <si>
    <t>12.1.35</t>
  </si>
  <si>
    <t>Cabo de cobre # 16mm² x 1kV-preto-flex</t>
  </si>
  <si>
    <t>12.1.36</t>
  </si>
  <si>
    <t>Cabo de cobre # 6mm² x 1kV-preto-flex</t>
  </si>
  <si>
    <t>12.1.37</t>
  </si>
  <si>
    <t>Cabo de cobre flexível # 95 mm² x 750V cor preto</t>
  </si>
  <si>
    <t>12.1.38</t>
  </si>
  <si>
    <t>Cabo de cobre flexível # 16 mm² x 750V cor verde</t>
  </si>
  <si>
    <t>12.1.39</t>
  </si>
  <si>
    <t>Cabo de cobre flexível # 10 mm² x 750V cor verde</t>
  </si>
  <si>
    <t>12.1.40</t>
  </si>
  <si>
    <t>Cabo de cobre flexivel # 6 mm² x 750V-preto-flex</t>
  </si>
  <si>
    <t>12.1.41</t>
  </si>
  <si>
    <t>Cabo de cobre flexível # 6 mm² x 750V cor verde</t>
  </si>
  <si>
    <t>12.1.42</t>
  </si>
  <si>
    <t>Cabo de cobre flexivel # 4mm² x 750V-preto-flex</t>
  </si>
  <si>
    <t>12.1.43</t>
  </si>
  <si>
    <t>Cabo de cobre flexivel # 4mm² x 750V-azul claro-flex</t>
  </si>
  <si>
    <t>12.1.44</t>
  </si>
  <si>
    <t>Cabo de cobre flexível # 4 mm² x 750V cor verde</t>
  </si>
  <si>
    <t>12.1.45</t>
  </si>
  <si>
    <t>Cabo de cobre # 2,5mm² x 750V-preto-flex</t>
  </si>
  <si>
    <t>12.1.46</t>
  </si>
  <si>
    <t>Cabo de cobre # 2,5mm² x 750V-azul claro-flex</t>
  </si>
  <si>
    <t>12.1.47</t>
  </si>
  <si>
    <t>Cabo de cobre # 2,5mm² x 750V-branco-flex</t>
  </si>
  <si>
    <t>12.1.48</t>
  </si>
  <si>
    <t>Cabo de cobre # 2,5mm² x 750V-verde-flex</t>
  </si>
  <si>
    <t>12.1.49</t>
  </si>
  <si>
    <t>Cabo de cobre nu #  50mm²</t>
  </si>
  <si>
    <t>12.1.50</t>
  </si>
  <si>
    <t>Cabo de cobre nu #  35mm²</t>
  </si>
  <si>
    <t>12.1.51</t>
  </si>
  <si>
    <t>Cabo de cobre nu # 25mm²</t>
  </si>
  <si>
    <t>12.1.52</t>
  </si>
  <si>
    <t>Fita isolante SCOTCH 33x20m</t>
  </si>
  <si>
    <t>12.1.53</t>
  </si>
  <si>
    <t>Fita isolante SCOTCH 23x10m</t>
  </si>
  <si>
    <t>12.1.54</t>
  </si>
  <si>
    <t>Conector parafuso fendido tipo split bolt, para cabo # 50mm²</t>
  </si>
  <si>
    <t>12.1.55</t>
  </si>
  <si>
    <t>73782/003</t>
  </si>
  <si>
    <t>Terminal de pressão, com porca e parafuso de latão para cabo # 95 mm²</t>
  </si>
  <si>
    <t>12.1.56</t>
  </si>
  <si>
    <t>73782/002</t>
  </si>
  <si>
    <t>Terminal de pressão, com porca e parafuso de latão para cabo # 50 mm²</t>
  </si>
  <si>
    <t>12.1.57</t>
  </si>
  <si>
    <t>73782/005</t>
  </si>
  <si>
    <t>Terminal de pressão, com porca e parafuso de latão para cabo # 25 mm²</t>
  </si>
  <si>
    <t>12.1.58</t>
  </si>
  <si>
    <t>Terminal de pressão, com porca e parafuso de latão para cabo # 16 mm²</t>
  </si>
  <si>
    <t>12.1.59</t>
  </si>
  <si>
    <t>Terminal de pressão, com porca e parafuso de latão para cabo # 10 mm²</t>
  </si>
  <si>
    <t>12.1.60</t>
  </si>
  <si>
    <t>Haste de terra de Ø 5/8" x 3,00 m</t>
  </si>
  <si>
    <t>12.1.61</t>
  </si>
  <si>
    <t>Conector tipo transversal para aterramento</t>
  </si>
  <si>
    <t>12.1.62</t>
  </si>
  <si>
    <t>73953/006</t>
  </si>
  <si>
    <t>Luminária para 2 lâmpadas fluorescentes de 40 W, de sobrepor, equipada com reator duplo eletrônico AFP, com soquete, lâmpada, fiação, completa</t>
  </si>
  <si>
    <t>12.1.63</t>
  </si>
  <si>
    <t>73953/002</t>
  </si>
  <si>
    <t>Luminária para 2 lâmpadas fluorescentes de 20 W, de sobrepor, equipada com reator duplo eletrônico AFP, com soquete, lâmpada, fiação, completa</t>
  </si>
  <si>
    <t>12.1.64</t>
  </si>
  <si>
    <t>Luminária à prova de tempo para lâmpada incandescde 60W, p/ instalação em teto ou parede, tipo "tartaruga"</t>
  </si>
  <si>
    <t>12.1.65</t>
  </si>
  <si>
    <t>Luminária para sinalização de obstáculo para lamp. inc. de 60W x 220V, c/ rele fotoeletrico acoplado</t>
  </si>
  <si>
    <t>12.1.66</t>
  </si>
  <si>
    <t>SEOP-170978</t>
  </si>
  <si>
    <t>Luminária de emergência de LEDS, com autonomia de 12 horas de funcionamento</t>
  </si>
  <si>
    <t>12.1.67</t>
  </si>
  <si>
    <t>Lâmpada incandescente de 60W x 127 V</t>
  </si>
  <si>
    <t>12.1.68</t>
  </si>
  <si>
    <t>Lâmpada incandescente de 60W x 220 V</t>
  </si>
  <si>
    <t>12.1.69</t>
  </si>
  <si>
    <t>Caixa plástica octogonal fundo móvel 4"x4"</t>
  </si>
  <si>
    <t>12.1.70</t>
  </si>
  <si>
    <t>Caixa plástica retangular 4"x2"</t>
  </si>
  <si>
    <t>12.1.71</t>
  </si>
  <si>
    <t>Caixa plástica quadrada 4"x4"</t>
  </si>
  <si>
    <t>12.1.72</t>
  </si>
  <si>
    <t>Espelho cego 4"x4"</t>
  </si>
  <si>
    <t>12.1.73</t>
  </si>
  <si>
    <t>Interruptor de 01 tecla, de embutir, com placa 2"x4"</t>
  </si>
  <si>
    <t>12.1.74</t>
  </si>
  <si>
    <t>Interruptor de 02 teclas, de embutir, com placa 2"x4"</t>
  </si>
  <si>
    <t>12.1.75</t>
  </si>
  <si>
    <t>Interruptor paralelo, de embutir, com placa 2"x4"</t>
  </si>
  <si>
    <t>12.1.76</t>
  </si>
  <si>
    <t>Tomada 2P+T de embutir novo padrão ABNT, com placa 2"x4"</t>
  </si>
  <si>
    <t>12.1.77</t>
  </si>
  <si>
    <t>Braçadeira tipo "D" para eletroduto de Ø 3/4"</t>
  </si>
  <si>
    <t>12.1.78</t>
  </si>
  <si>
    <t>Fita metálica tipo Eraflex, rolo de 25 metros</t>
  </si>
  <si>
    <t>Rl</t>
  </si>
  <si>
    <t>12.1.79</t>
  </si>
  <si>
    <t>Cursor para fita aeraflex</t>
  </si>
  <si>
    <t>12.1.80</t>
  </si>
  <si>
    <t>Bucha de nylon nº 8 com parafuso</t>
  </si>
  <si>
    <t>12.1.81</t>
  </si>
  <si>
    <t>Caixa de passagem em alvenaria, com tampa de concreto ao nivel do piso, medindo 50x50x50cm</t>
  </si>
  <si>
    <t>12.1.82</t>
  </si>
  <si>
    <t>Idem, porém medindo 40x40x40cm</t>
  </si>
  <si>
    <t>12.1.83</t>
  </si>
  <si>
    <t>Caixa de passagem em chapa de ferro pintada, com tampa aparafusada, medindo 20x20x10cm</t>
  </si>
  <si>
    <t>12.1.84</t>
  </si>
  <si>
    <t>Parafuso de maq. 16x125mm</t>
  </si>
  <si>
    <t>12.1.85</t>
  </si>
  <si>
    <t>Parafuso de maq. 16x200mm</t>
  </si>
  <si>
    <t>12.1.86</t>
  </si>
  <si>
    <t>Parafuso de maq. 16x250mm</t>
  </si>
  <si>
    <t>12.1.87</t>
  </si>
  <si>
    <t>Parafuso de maq. 16x300mm</t>
  </si>
  <si>
    <t>12.1.88</t>
  </si>
  <si>
    <t>Arruela 38 x 18mm</t>
  </si>
  <si>
    <t>12.1.89</t>
  </si>
  <si>
    <t>73781/003</t>
  </si>
  <si>
    <t>Isolador Pilar 15kV NBI 110 kV</t>
  </si>
  <si>
    <t>12.1.90</t>
  </si>
  <si>
    <t>73781/002</t>
  </si>
  <si>
    <t>Pino Auto-Travante de isol. Pilar 15kV</t>
  </si>
  <si>
    <t>12.1.91</t>
  </si>
  <si>
    <t>Fio de cobre nu no. 16mm²</t>
  </si>
  <si>
    <t>12.1.92</t>
  </si>
  <si>
    <t>Cruzeta de concreto 90x90x2000mm</t>
  </si>
  <si>
    <t>12.1.93</t>
  </si>
  <si>
    <t>Mão francesa plana</t>
  </si>
  <si>
    <t>12.1.94</t>
  </si>
  <si>
    <t>Poste de concreto B 11m-600daN</t>
  </si>
  <si>
    <t>12.1.95</t>
  </si>
  <si>
    <t>Suporte p trafo em poste tipo "B"</t>
  </si>
  <si>
    <t>12.1.96</t>
  </si>
  <si>
    <t>73780/001</t>
  </si>
  <si>
    <t>Chave fus. 100A 10kA 15kV</t>
  </si>
  <si>
    <t>12.1.97</t>
  </si>
  <si>
    <t>SEOP-171037</t>
  </si>
  <si>
    <t>Elo fusível 6K</t>
  </si>
  <si>
    <t>12.1.98</t>
  </si>
  <si>
    <t>73782/004</t>
  </si>
  <si>
    <t>Estribo com conector tipo cunha cabo de alumínio 2CA</t>
  </si>
  <si>
    <t>12.1.99</t>
  </si>
  <si>
    <t>73857/003</t>
  </si>
  <si>
    <t>Transformador trifásico de 150kVA, primário 13.800V, secundário 220-127V</t>
  </si>
  <si>
    <t>12.1.100</t>
  </si>
  <si>
    <t>Pára-raios de distribuição tensão nominal 12kV, classe 15kV</t>
  </si>
  <si>
    <t>12.1.101</t>
  </si>
  <si>
    <t>73935/002</t>
  </si>
  <si>
    <t>Mureta de alvenaria medindo 2,00 x 2,00 x 0,28 metros</t>
  </si>
  <si>
    <t>Un</t>
  </si>
  <si>
    <t>12.1.102</t>
  </si>
  <si>
    <t>74131/006</t>
  </si>
  <si>
    <t>Quadro de distribuição QDLE1 para 34 disjuntores, com barramento trifásico para 150 A</t>
  </si>
  <si>
    <t>12.1.103</t>
  </si>
  <si>
    <t>74131/004</t>
  </si>
  <si>
    <t>Quadro de distribuição QDLN1  e QDLR p/18 disjuntores, com barramento trifásico p/100 A</t>
  </si>
  <si>
    <t>12.1.104</t>
  </si>
  <si>
    <t>74131/008</t>
  </si>
  <si>
    <t>Quadro de distribuição QDAC p/44 disjuntores padrão NEMA, c/barramento trifásico p/250 A</t>
  </si>
  <si>
    <t>12.1.105</t>
  </si>
  <si>
    <t>Quadro de distribuição QGBT p/30 disjuntores padrão NEMA, c/barramento trifásico p/500 A</t>
  </si>
  <si>
    <t>12.1.106</t>
  </si>
  <si>
    <t>Pára-raios para instalação em quadro de distribuição 40kA 275 V</t>
  </si>
  <si>
    <t>12.1.107</t>
  </si>
  <si>
    <t>SEOP-171468</t>
  </si>
  <si>
    <t>Interruptor diferencial (DR) de 100 A x 100 mA</t>
  </si>
  <si>
    <t>12.1.108</t>
  </si>
  <si>
    <t>Interruptor diferencial (DR) de 63 A x 100 mA</t>
  </si>
  <si>
    <t>12.1.109</t>
  </si>
  <si>
    <t>74130/008</t>
  </si>
  <si>
    <t>Disjuntor tripolar de 400 A padrão NEMA</t>
  </si>
  <si>
    <t>12.1.110</t>
  </si>
  <si>
    <t>74130/007</t>
  </si>
  <si>
    <t>Disjuntor tripolar de 250 A padrão NEMA</t>
  </si>
  <si>
    <t>12.1.111</t>
  </si>
  <si>
    <t>74130/006</t>
  </si>
  <si>
    <t>Disjuntor tripolar de 125 A padrão NEMA</t>
  </si>
  <si>
    <t>12.1.112</t>
  </si>
  <si>
    <t>74130/005</t>
  </si>
  <si>
    <t>Disjuntor tripolar de 100 A padrão NEMA</t>
  </si>
  <si>
    <t>12.1.113</t>
  </si>
  <si>
    <t>Disjuntor tripolar de 90 A padrão NEMA</t>
  </si>
  <si>
    <t>12.1.114</t>
  </si>
  <si>
    <t>Disjuntor tripolar de 70 A padrão NEMA</t>
  </si>
  <si>
    <t>12.1.115</t>
  </si>
  <si>
    <t>Disjuntor tripolar de 60 A padrão NEMA</t>
  </si>
  <si>
    <t>12.1.116</t>
  </si>
  <si>
    <t>74130/002</t>
  </si>
  <si>
    <t>Disjuntor tripolar de 50 A padrão NEMA</t>
  </si>
  <si>
    <t>12.1.117</t>
  </si>
  <si>
    <t>74130/001</t>
  </si>
  <si>
    <t>Disjuntor tripolar de 30 A padrão NEMA</t>
  </si>
  <si>
    <t>12.1.118</t>
  </si>
  <si>
    <t>Disjuntor tripolar de 25 A padrão NEMA</t>
  </si>
  <si>
    <t>12.1.119</t>
  </si>
  <si>
    <t>Disjuntor bipolar de 30 A padrão NEMA</t>
  </si>
  <si>
    <t>12.1.120</t>
  </si>
  <si>
    <t>Disjuntor bipolar de 25 A padrão NEMA</t>
  </si>
  <si>
    <t>12.1.121</t>
  </si>
  <si>
    <t>Disjuntor bipolar de 20 A padrão NEMA</t>
  </si>
  <si>
    <t>12.1.122</t>
  </si>
  <si>
    <t>Disjuntor bipolar de 10 A padrão NEMA</t>
  </si>
  <si>
    <t>12.1.123</t>
  </si>
  <si>
    <t>Disjuntor monopolar de 25 A padrão NEMA</t>
  </si>
  <si>
    <t>12.1.124</t>
  </si>
  <si>
    <t>Disjuntor monopolar de 20 A padrão NEMA</t>
  </si>
  <si>
    <t>12.1.125</t>
  </si>
  <si>
    <t>Disjuntor monopolar de 15 A padrão NEMA</t>
  </si>
  <si>
    <t>12.1.126</t>
  </si>
  <si>
    <t>Disjuntor monopolar de 10 A padrão NEMA</t>
  </si>
  <si>
    <t>12.1.127</t>
  </si>
  <si>
    <t>Caixa para medidor trifásico para instalação em poste, tipo CP3</t>
  </si>
  <si>
    <t>12.1.128</t>
  </si>
  <si>
    <t>Caixa padrão para TC para instalação em poste</t>
  </si>
  <si>
    <t>12.1.129</t>
  </si>
  <si>
    <t>Abraçadeira de nylon com 20cm cor preta</t>
  </si>
  <si>
    <t>12.1.130</t>
  </si>
  <si>
    <t>SEOP-170868</t>
  </si>
  <si>
    <t>Painel automático p/comando de 02 motobombas de 3CV, c/opção de bomba 1/bomba 2 em operação manual/automático</t>
  </si>
  <si>
    <t>12.1.131</t>
  </si>
  <si>
    <t>Painel automático para comando de 01 motobomba de 3CV, c/ opção para operação manual e automático</t>
  </si>
  <si>
    <t>12.1.132</t>
  </si>
  <si>
    <t>SEOP-170867</t>
  </si>
  <si>
    <t>Painel automático p/com. de 01 motob. de incendio de 10CV, c/opção p/oper. manual e automático</t>
  </si>
  <si>
    <t>12.1.133</t>
  </si>
  <si>
    <t>Automático de boia superior, tipo pera</t>
  </si>
  <si>
    <t>12.1.134</t>
  </si>
  <si>
    <t>Automático de boia inferior tipo pera</t>
  </si>
  <si>
    <t>12.1.135</t>
  </si>
  <si>
    <t>SEOP-170930</t>
  </si>
  <si>
    <t>Eletrocalha Eletrofort 150x50x3000, ref. 133-100/50-Z, fab. MOPA ou similar</t>
  </si>
  <si>
    <t>12.1.136</t>
  </si>
  <si>
    <t>CP-001</t>
  </si>
  <si>
    <t>Tampa p/ eletrocalha 150x50x3000, ref.129-100-Z, fab. MOPA ou similar</t>
  </si>
  <si>
    <t>12.1.137</t>
  </si>
  <si>
    <t>CP-002</t>
  </si>
  <si>
    <t>Terminal de fechamento para eletrocalha 150x50mm</t>
  </si>
  <si>
    <t>12.1.138</t>
  </si>
  <si>
    <t>CP-003</t>
  </si>
  <si>
    <t>Curva horizontal 90° p/ eletrocalha 150x50mm</t>
  </si>
  <si>
    <t>12.1.139</t>
  </si>
  <si>
    <t>CP-004</t>
  </si>
  <si>
    <t>Tampa p/ curva horizontal 90° p/ eletrocalha 150x50mm</t>
  </si>
  <si>
    <t>12.1.140</t>
  </si>
  <si>
    <t>CP-005</t>
  </si>
  <si>
    <t>Curva vertical° p/ eletrocalha 150x50mm</t>
  </si>
  <si>
    <t>12.1.141</t>
  </si>
  <si>
    <t>CP-006</t>
  </si>
  <si>
    <t>Tampa p/ curva vertical p/ eletrocalha 150x50mm</t>
  </si>
  <si>
    <t>12.1.142</t>
  </si>
  <si>
    <t>SEOP-170926</t>
  </si>
  <si>
    <t>"TÊ" para eletrocalha 150x50mm</t>
  </si>
  <si>
    <t>12.1.143</t>
  </si>
  <si>
    <t>CP-007</t>
  </si>
  <si>
    <t>Tampa para "TÊ" para eletrocalha 150x50mm</t>
  </si>
  <si>
    <t>12.1.144</t>
  </si>
  <si>
    <t>CP-008</t>
  </si>
  <si>
    <t>Tala articulada para curva vertical de eletrocalha 150x50mm</t>
  </si>
  <si>
    <t>12.1.145</t>
  </si>
  <si>
    <t>CP-009</t>
  </si>
  <si>
    <t>Emenda rápida p/ eletrocalha 150x50mm</t>
  </si>
  <si>
    <t>12.1.146</t>
  </si>
  <si>
    <t>CP-010</t>
  </si>
  <si>
    <t>Cantoneira tipo "ZZ" alta ref. 114-11-Z, fab. MOPA ou similar</t>
  </si>
  <si>
    <t>12.1.147</t>
  </si>
  <si>
    <t>SEOP-171141</t>
  </si>
  <si>
    <t>Vergalhão rosca total 1.1/4" x 3 m</t>
  </si>
  <si>
    <t>12.1.148</t>
  </si>
  <si>
    <t>SEOP-171068</t>
  </si>
  <si>
    <t>Suporte para eletrocalha 150x50mm</t>
  </si>
  <si>
    <t>12.1.149</t>
  </si>
  <si>
    <t>Parafuso cab. Lentilha 1/4" x 1/2"</t>
  </si>
  <si>
    <t>12.1.150</t>
  </si>
  <si>
    <t xml:space="preserve">Porca sextavada Ø 1/4" </t>
  </si>
  <si>
    <t>12.1.151</t>
  </si>
  <si>
    <t xml:space="preserve">Arruela lisa Ø 1/4" </t>
  </si>
  <si>
    <t>12.1.152</t>
  </si>
  <si>
    <t>SEOP-171060</t>
  </si>
  <si>
    <t>Saída horizontal p/ eletroduto Ø 3/4" para eletrocalha 100x50mm</t>
  </si>
  <si>
    <t>12.1.153</t>
  </si>
  <si>
    <t>Grupo Motor gerador de 50kVA, com quadro automático</t>
  </si>
  <si>
    <t>12.2</t>
  </si>
  <si>
    <t>Infraestrutura de tubulação de Telefone</t>
  </si>
  <si>
    <t>Eletroduto de PVC rígido Ø 2" x 3m</t>
  </si>
  <si>
    <t>12.3</t>
  </si>
  <si>
    <t>12.4</t>
  </si>
  <si>
    <t>12.5</t>
  </si>
  <si>
    <t>Eletroduto de PVC rigido de Ø 3/4" x 3m</t>
  </si>
  <si>
    <t>12.6</t>
  </si>
  <si>
    <t>Curva de PVC rígido de Ø 2" x 90°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</si>
  <si>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</si>
  <si>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</si>
  <si>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</si>
  <si>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</si>
  <si>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</si>
  <si>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</si>
  <si>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</si>
  <si>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</si>
  <si>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</si>
  <si>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</si>
  <si>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Eletroduto de ferro galvdo. de Ø 2" x 3m, tipo semi pesado c/ uma luva</t>
  </si>
  <si>
    <t>12.17</t>
  </si>
  <si>
    <t>Curva de ferro galvdº de Ø 2" x 90°</t>
  </si>
  <si>
    <t>12.18</t>
  </si>
  <si>
    <t>Cabeçote de aluminio de Ø 2"</t>
  </si>
  <si>
    <t>12.19</t>
  </si>
  <si>
    <t>12.20</t>
  </si>
  <si>
    <t>12.21</t>
  </si>
  <si>
    <t>12.22</t>
  </si>
  <si>
    <t>12.23</t>
  </si>
  <si>
    <t>12.24</t>
  </si>
  <si>
    <t xml:space="preserve">Cabo de cobre nu # 6 mm² </t>
  </si>
  <si>
    <t>12.25</t>
  </si>
  <si>
    <t>Terminal de pressão, com porca e parafuso de latão para cabo # 6 mm²</t>
  </si>
  <si>
    <t>12.26</t>
  </si>
  <si>
    <t>Arame Galvanizado nº 18</t>
  </si>
  <si>
    <t>12.27</t>
  </si>
  <si>
    <t>12.28</t>
  </si>
  <si>
    <t>Quadro telefônico em chapa de ferro pintada, com porta e trinco, c/ fundo de madeira, medindo 40x40x12cm</t>
  </si>
  <si>
    <t>12.29</t>
  </si>
  <si>
    <t>Caixa de passagem alvenaria, c/tampa de concreto ao nivel do piso, medindo 60x35x50cm</t>
  </si>
  <si>
    <t>12.30</t>
  </si>
  <si>
    <t>Caixa plástica quadrada  4"x4"</t>
  </si>
  <si>
    <t>12.31</t>
  </si>
  <si>
    <t>Tomada telefônia 4 pinos, padrão Telebrás, com  placa 4"x4"</t>
  </si>
  <si>
    <t>INSTALAÇÃO HIDRO SANITÁRIA E DRENAGEM</t>
  </si>
  <si>
    <t>13.1</t>
  </si>
  <si>
    <t>Água fria</t>
  </si>
  <si>
    <t>13.1.1</t>
  </si>
  <si>
    <t>Ponto de água fria PVC 3/4" - media 5,00m de tubo de PVC roscavel água fria 3/4" e 2 joelhos de PVC roscavel 90graus água fria 3/4" - fornecimento e instalação</t>
  </si>
  <si>
    <t>pt</t>
  </si>
  <si>
    <t>13.2</t>
  </si>
  <si>
    <t>Metais hidráulicos</t>
  </si>
  <si>
    <t>13.2.1</t>
  </si>
  <si>
    <t>Banca (tampo) de marmorite, granilite ou granitita 120x60cm com cuba, válvula em plástico branco 1, sifão plástico tipo copo 1 e torneira cromada longa 1/2 ou 3/4 para - fornecimento e instalação.</t>
  </si>
  <si>
    <t>13.2.2</t>
  </si>
  <si>
    <t>Torneira tipo jardim 3/4 com acabamento cromado</t>
  </si>
  <si>
    <t>pç</t>
  </si>
  <si>
    <t>13.2.3</t>
  </si>
  <si>
    <t>Porta papel higiênico de sobrepor em metal cromado</t>
  </si>
  <si>
    <t>13.2.4</t>
  </si>
  <si>
    <t>Saboneteira de sobrepor para sabão líquido de aluminio</t>
  </si>
  <si>
    <t>13.2.5</t>
  </si>
  <si>
    <t>Assento para vaso convencional, em polipropileno, cor branca</t>
  </si>
  <si>
    <t>13.2.6</t>
  </si>
  <si>
    <t>Vaso sanitário com caixa acoplado em louça branca</t>
  </si>
  <si>
    <t>13.2.7</t>
  </si>
  <si>
    <t>Lavatório com coluna, em louça branca</t>
  </si>
  <si>
    <t>13.2.8</t>
  </si>
  <si>
    <t>Chuveiro Elétrico,127 V, duas temp. LORENZETTI, ou similar incl. Inst. Hidraulicas e eletricas</t>
  </si>
  <si>
    <t>13.2.9</t>
  </si>
  <si>
    <t>Saboneteira de louça</t>
  </si>
  <si>
    <t>13.3</t>
  </si>
  <si>
    <t>Captação Subterrânea (Poço submerso)</t>
  </si>
  <si>
    <t>13.3.1</t>
  </si>
  <si>
    <t>74163/001</t>
  </si>
  <si>
    <t>Perfuração de poço com perfuratriz pneumática</t>
  </si>
  <si>
    <t>13.3.2</t>
  </si>
  <si>
    <t xml:space="preserve">Instalação hidráulica de poço profundo com D=150mm, incluindo bomba submersa, vazão 5 m3/h - 3 CV-  com coluna de recalque em tubo de PVC rígido conforme projeto, teste de produção, analise de água (fisico-química e bacteriológica) e Desinfecção do poço </t>
  </si>
  <si>
    <t>13.3.2.1</t>
  </si>
  <si>
    <t>CP-011</t>
  </si>
  <si>
    <t>Relatório técnico</t>
  </si>
  <si>
    <t>13.3.2.2</t>
  </si>
  <si>
    <t>CP-012</t>
  </si>
  <si>
    <t>Registro no CREA</t>
  </si>
  <si>
    <t>13.3.2.3</t>
  </si>
  <si>
    <t>CP-013</t>
  </si>
  <si>
    <t>Mobilização, transporte e montagem</t>
  </si>
  <si>
    <t>13.3.2.4</t>
  </si>
  <si>
    <t>CP-014</t>
  </si>
  <si>
    <t>Alargamento DN 6"x10"</t>
  </si>
  <si>
    <t>13.3.2.5</t>
  </si>
  <si>
    <t>CP-015</t>
  </si>
  <si>
    <t>Alargamento DN 10"x12"</t>
  </si>
  <si>
    <t>13.3.2.6</t>
  </si>
  <si>
    <t>Filtro geomecãnico, ranhura de 0,75mm DN 6"</t>
  </si>
  <si>
    <t>13.3.2.7</t>
  </si>
  <si>
    <t>CP-016</t>
  </si>
  <si>
    <t>Fornecimento e injeção de pré filtro</t>
  </si>
  <si>
    <t>13.3.2.8</t>
  </si>
  <si>
    <t>CP-017</t>
  </si>
  <si>
    <t>Cimentação do espaço anelar</t>
  </si>
  <si>
    <t>13.3.2.9</t>
  </si>
  <si>
    <t>CP-018</t>
  </si>
  <si>
    <t>Limpeza com hexametafosfato de sódio e compressor</t>
  </si>
  <si>
    <t>h</t>
  </si>
  <si>
    <t>13.3.2.10</t>
  </si>
  <si>
    <t>CP-019</t>
  </si>
  <si>
    <t>Teste de vazão contínuo/escalonado e recuperação</t>
  </si>
  <si>
    <t>13.3.2.11</t>
  </si>
  <si>
    <t>CP-020</t>
  </si>
  <si>
    <t>Desinfecção com hipoclorito de sódio</t>
  </si>
  <si>
    <t>13.3.2.12</t>
  </si>
  <si>
    <t>74141/001</t>
  </si>
  <si>
    <t>Construção de laje de concreto (1,00mx1,00mx0,30m)</t>
  </si>
  <si>
    <t>13.3.2.13</t>
  </si>
  <si>
    <t>CP-021</t>
  </si>
  <si>
    <t>Análise físico-química e bacteriológica</t>
  </si>
  <si>
    <t>13.3.2.14</t>
  </si>
  <si>
    <t>CP-022</t>
  </si>
  <si>
    <t>Desmobilização e transporte</t>
  </si>
  <si>
    <t>13.3.3</t>
  </si>
  <si>
    <t>Conjunto motor bomba submersa - 5CV - saída 1 1/2", trifásica, Q= 5 m3/h, Hman 25 mca</t>
  </si>
  <si>
    <t>13.3.4</t>
  </si>
  <si>
    <t>Luva de ferro galvanizado 2"</t>
  </si>
  <si>
    <t>13.3.5</t>
  </si>
  <si>
    <t xml:space="preserve">Tubo PVC JR 2" </t>
  </si>
  <si>
    <t>13.3.6</t>
  </si>
  <si>
    <t>Curva 90º FG c/ rosca 2"</t>
  </si>
  <si>
    <t>13.3.7</t>
  </si>
  <si>
    <t>Tê FG c/ rosca 2"</t>
  </si>
  <si>
    <t>13.3.8</t>
  </si>
  <si>
    <t>União FG c/ 2"</t>
  </si>
  <si>
    <t>13.3.9</t>
  </si>
  <si>
    <t>Niple FG 2"</t>
  </si>
  <si>
    <t>13.3.10</t>
  </si>
  <si>
    <t>74181/001</t>
  </si>
  <si>
    <t>Registro Gaveta 2" bruto latão</t>
  </si>
  <si>
    <t>13.3.11</t>
  </si>
  <si>
    <t>Válvula retenção vertical em bronze 2"</t>
  </si>
  <si>
    <t>13.3.12</t>
  </si>
  <si>
    <t>Curva 45º FG rosca fêmea 2"</t>
  </si>
  <si>
    <t>13.3.13</t>
  </si>
  <si>
    <t>Adaptador Curto PVC bolsa rosca 2"</t>
  </si>
  <si>
    <t>13.3.14</t>
  </si>
  <si>
    <t>Tubo PVC JS para água fria 50 mm</t>
  </si>
  <si>
    <t>13.3.15</t>
  </si>
  <si>
    <t>Tubo PVC Geomecânico Ø 150 mm - 2 m</t>
  </si>
  <si>
    <t>13.3.16</t>
  </si>
  <si>
    <t>Cap PVC Geomecânico Ø 150 mm</t>
  </si>
  <si>
    <t>13.3.17</t>
  </si>
  <si>
    <t>Niple Redução 2" x 1 1/2"</t>
  </si>
  <si>
    <t>13.4</t>
  </si>
  <si>
    <t>Reservação - 90 m3</t>
  </si>
  <si>
    <t>13.4.1</t>
  </si>
  <si>
    <t>Material hidráulico - PVC / FºGº</t>
  </si>
  <si>
    <t>13.4.1.1</t>
  </si>
  <si>
    <t>Recalque/ reservação e combate a incêndio</t>
  </si>
  <si>
    <t>13.4.1.1.1</t>
  </si>
  <si>
    <t>Adaptador  PVC Ø 32 mm x 1"</t>
  </si>
  <si>
    <t>13.4.1.1.2</t>
  </si>
  <si>
    <t>Adaptador PVC  Ø 50 mm x 1 1/2"</t>
  </si>
  <si>
    <t>13.4.1.1.3</t>
  </si>
  <si>
    <t>Adaptador PVC Ø 1/2" x 20 mm</t>
  </si>
  <si>
    <t>13.4.1.1.4</t>
  </si>
  <si>
    <t>Adaptador PVC Ø 40 mm x 1 1/4"</t>
  </si>
  <si>
    <t>13.4.1.1.5</t>
  </si>
  <si>
    <t>Flange para caixa d´agua Ø 1" x 32 mm</t>
  </si>
  <si>
    <t>13.4.1.1.6</t>
  </si>
  <si>
    <t>Flange para caixa d´agua Ø 1 1/4" x 40 mm</t>
  </si>
  <si>
    <t>13.4.1.1.7</t>
  </si>
  <si>
    <t>Flange para caixa d´agua Ø 1 1/2" x 50 mm</t>
  </si>
  <si>
    <t>13.4.1.1.8</t>
  </si>
  <si>
    <t>Flange para caixa d´agua Ø 2 1/2" x 63 mm</t>
  </si>
  <si>
    <t>13.4.1.1.9</t>
  </si>
  <si>
    <t>Bucha de redução PVC Ø40mm  x 32mm</t>
  </si>
  <si>
    <t>13.4.1.1.10</t>
  </si>
  <si>
    <t>Chave de fluxo</t>
  </si>
  <si>
    <t>13.4.1.1.11</t>
  </si>
  <si>
    <t>Conjunto motor bomba 10cv (incêndio)</t>
  </si>
  <si>
    <t>13.4.1.1.12</t>
  </si>
  <si>
    <t>Conjunto motor bomba 2cv - pressurização</t>
  </si>
  <si>
    <t>13.4.1.1.13</t>
  </si>
  <si>
    <t>Curva macho-fêmea 90G FºGº Ø 2 1/2"</t>
  </si>
  <si>
    <t>13.4.1.1.14</t>
  </si>
  <si>
    <t>Esguicho cônico em jato regulável, nos seguintes diâmetros: Ø 1 1/2" x 16mm</t>
  </si>
  <si>
    <t>13.4.1.1.15</t>
  </si>
  <si>
    <t>Flange FºGº sextavado 2 1/2"</t>
  </si>
  <si>
    <t>13.4.1.1.16</t>
  </si>
  <si>
    <t>Flange FºGº sextavado Ø 1 1/2"</t>
  </si>
  <si>
    <t>13.4.1.1.17</t>
  </si>
  <si>
    <t>Flange FºGº sextavado Ø1"</t>
  </si>
  <si>
    <t>13.4.1.1.18</t>
  </si>
  <si>
    <t>Flange FºGº sextavado Ø 2"</t>
  </si>
  <si>
    <t>13.4.1.1.19</t>
  </si>
  <si>
    <t>Flange sextavado Ø 1/2"</t>
  </si>
  <si>
    <t>13.4.1.1.20</t>
  </si>
  <si>
    <t xml:space="preserve">Fornecimento e Inst. de mangueira de fibra sintética diâmetro 1 1/2" com engate rápido e dois lances de 15 m (30m) </t>
  </si>
  <si>
    <t>13.4.1.1.21</t>
  </si>
  <si>
    <t>Joelho 90º FºGº 2"</t>
  </si>
  <si>
    <t>13.4.1.1.22</t>
  </si>
  <si>
    <t>Joelho 90º FºGº 1 1/2"</t>
  </si>
  <si>
    <t>13.4.1.1.23</t>
  </si>
  <si>
    <t>Joelho 90º FºGº 1 1/4"</t>
  </si>
  <si>
    <t>13.4.1.1.24</t>
  </si>
  <si>
    <t>Joelho 90º FºGº 1 "</t>
  </si>
  <si>
    <t>13.4.1.1.25</t>
  </si>
  <si>
    <t>Joelho 90º PVC 1"</t>
  </si>
  <si>
    <t>13.4.1.1.26</t>
  </si>
  <si>
    <t>Joelho 90º PVC Ø 32 mm</t>
  </si>
  <si>
    <t>13.4.1.1.27</t>
  </si>
  <si>
    <t>Joelho 90º PVC Ø 50 mm</t>
  </si>
  <si>
    <t>13.4.1.1.28</t>
  </si>
  <si>
    <t>Joelho 90º PVC Ø110 mm</t>
  </si>
  <si>
    <t>13.4.1.1.29</t>
  </si>
  <si>
    <t>Joelho FºGº Ø 2 1/2"</t>
  </si>
  <si>
    <t>13.4.1.1.30</t>
  </si>
  <si>
    <t>Joelho FºGº Ø 3"</t>
  </si>
  <si>
    <t>13.4.1.1.31</t>
  </si>
  <si>
    <t>Joelho FºGº Ø 4"</t>
  </si>
  <si>
    <t>13.4.1.1.32</t>
  </si>
  <si>
    <t>Manômetro Ø 1/2" 0 a 10 Kgf/cm2, BSP reto, incl. Acabamento e pintura</t>
  </si>
  <si>
    <t>13.4.1.1.33</t>
  </si>
  <si>
    <t>Redução Fº Fº 2 1/2" x 2"</t>
  </si>
  <si>
    <t>13.4.1.1.34</t>
  </si>
  <si>
    <t>Redução FºFº 1 1/2" x 2"</t>
  </si>
  <si>
    <t>13.4.1.1.35</t>
  </si>
  <si>
    <t>73797/001</t>
  </si>
  <si>
    <t>Registro de Gaveta 1 1/2" Bruto Latão</t>
  </si>
  <si>
    <t>13.4.1.1.36</t>
  </si>
  <si>
    <t>Registro de gaveta bruto latão Ø 1"</t>
  </si>
  <si>
    <t>13.4.1.1.37</t>
  </si>
  <si>
    <t>Registro de Gaveta Ø 1 1/4" Bruto latão</t>
  </si>
  <si>
    <t>13.4.1.1.38</t>
  </si>
  <si>
    <t xml:space="preserve">Registro de gaveta Ø 2" Bruto latão </t>
  </si>
  <si>
    <t>13.4.1.1.39</t>
  </si>
  <si>
    <t>74180/001</t>
  </si>
  <si>
    <t>Registro de gaveta Ø 2 1/2" Bruto Latão</t>
  </si>
  <si>
    <t>13.4.1.1.40</t>
  </si>
  <si>
    <t>74169/001</t>
  </si>
  <si>
    <t>Registro de globo angular 45, nos seguintes diâmetros:Ø 2.1/2"</t>
  </si>
  <si>
    <t>13.4.1.1.41</t>
  </si>
  <si>
    <t>Tê 90º PVC 90G 40 mm</t>
  </si>
  <si>
    <t>13.4.1.1.42</t>
  </si>
  <si>
    <t>Tê FºGº 90G 1 1/2"</t>
  </si>
  <si>
    <t>13.4.1.1.43</t>
  </si>
  <si>
    <t>Tê FºGº 90G 1"</t>
  </si>
  <si>
    <t>13.4.1.1.44</t>
  </si>
  <si>
    <t>Tê FºGº 90G 1/2"</t>
  </si>
  <si>
    <t>13.4.1.1.45</t>
  </si>
  <si>
    <t>Tê FºGº 90G Ø 2 1/2"</t>
  </si>
  <si>
    <t>13.4.1.1.46</t>
  </si>
  <si>
    <t>74058/004</t>
  </si>
  <si>
    <t>Torneira bóia real com balão metálico Ø 2"</t>
  </si>
  <si>
    <t>13.4.1.1.47</t>
  </si>
  <si>
    <t>74058/003</t>
  </si>
  <si>
    <t>Torneira bóia real com balão metálico Ø 1 1/2"</t>
  </si>
  <si>
    <t>13.4.1.1.48</t>
  </si>
  <si>
    <t>Tubo com costura, FºGº Ø 1 1/2" , E=3,0 mm, NBR 5580</t>
  </si>
  <si>
    <t>13.4.1.1.49</t>
  </si>
  <si>
    <t>Tubo sem costura, FºGº Ø1 1/4", E=3,0 mm, NBR 5580</t>
  </si>
  <si>
    <t>13.4.1.1.50</t>
  </si>
  <si>
    <t>Tubo sem costura, FºGº Ø FºGº 2", E=3,0 mm, NBR 5580</t>
  </si>
  <si>
    <t>13.4.1.1.51</t>
  </si>
  <si>
    <t>Tubo sem costura, FºGº Ø FºGº 1 1/2", E=3,0 mm, NBR 5580</t>
  </si>
  <si>
    <t>13.4.1.1.52</t>
  </si>
  <si>
    <t>Tubo sem costura, FºGº Ø 2 1/2", E=3,0 mm, NBR 5580</t>
  </si>
  <si>
    <t>13.4.1.1.53</t>
  </si>
  <si>
    <t>Tubo PVC Ø 40 mm NBR 5674 para rede de água</t>
  </si>
  <si>
    <t>13.4.1.1.54</t>
  </si>
  <si>
    <t>Tubo PVC Ø 50 mm NBR 5674 para rede de água</t>
  </si>
  <si>
    <t>13.4.1.1.55</t>
  </si>
  <si>
    <t>União FG 1" rosca</t>
  </si>
  <si>
    <t>13.4.1.1.56</t>
  </si>
  <si>
    <t>União FG 2" rosca</t>
  </si>
  <si>
    <t>13.4.1.1.57</t>
  </si>
  <si>
    <t>União FºGº Ø 1 1/2" rosca</t>
  </si>
  <si>
    <t>13.4.1.1.58</t>
  </si>
  <si>
    <t>União FºGº Ø 2 1/2" rosca</t>
  </si>
  <si>
    <t>13.4.1.1.59</t>
  </si>
  <si>
    <t>73795/013</t>
  </si>
  <si>
    <t>Válvula de retenção Ø 2 1/2" bronze vertical com rosca</t>
  </si>
  <si>
    <t>13.4.1.1.60</t>
  </si>
  <si>
    <t>73795/004</t>
  </si>
  <si>
    <t>Válvula retenção Ø 1 1/2" bronze vertical com rosca</t>
  </si>
  <si>
    <t>13.4.1.1.61</t>
  </si>
  <si>
    <t>Tampão Ø63 mm engate rápido</t>
  </si>
  <si>
    <t>13.5</t>
  </si>
  <si>
    <t>Equipamentos combate a incêndio</t>
  </si>
  <si>
    <t>13.5.1</t>
  </si>
  <si>
    <t xml:space="preserve">Extintores dotados de válvula gatilho e difusor, suporte e placa indicativa; </t>
  </si>
  <si>
    <t>13.5.1.1</t>
  </si>
  <si>
    <t>CO2 6 kg</t>
  </si>
  <si>
    <t>13.5.1.2</t>
  </si>
  <si>
    <t>73775/002</t>
  </si>
  <si>
    <t>AGP 10l</t>
  </si>
  <si>
    <t>13.5.1.3</t>
  </si>
  <si>
    <t>73775/001</t>
  </si>
  <si>
    <t>Pó quimico BC - 6 kg</t>
  </si>
  <si>
    <t>13.5.2</t>
  </si>
  <si>
    <t>Abrigo para hidrante interno, em chapa dobrada, pintado na cor vermelha, com visor transparente, com a inscrição "INCÊNDIO;90x60x17cm</t>
  </si>
  <si>
    <t>13.5.3</t>
  </si>
  <si>
    <t>Abrigo para hidrante de passeio, com tampa em ferro fundido 0,40 x 0,60, com a inscrição "INCÊNDIO"</t>
  </si>
  <si>
    <t>13.5.4</t>
  </si>
  <si>
    <t>Placa para balizamento de fuga, conforme ind. em projeto:</t>
  </si>
  <si>
    <t>13.5.4.1</t>
  </si>
  <si>
    <t>Com a inscrição "SAÍDA"</t>
  </si>
  <si>
    <t>13.5.4.2</t>
  </si>
  <si>
    <t>Com seta indicativa e inscrição "SAÍDA"</t>
  </si>
  <si>
    <t>13.5.4.3</t>
  </si>
  <si>
    <t>Fornecimento e colocação de placas sinalização conforme Projeto</t>
  </si>
  <si>
    <t>13.6</t>
  </si>
  <si>
    <t>Instalação de gás medicinal</t>
  </si>
  <si>
    <t>13.6.1</t>
  </si>
  <si>
    <t>CP-023</t>
  </si>
  <si>
    <t>Régua de parede para oxigenoterapia, construída em chapa de
aço, contendo pontos de gases em metais não ferrosos. Contendo um ponto de oxigênio, um ponto de vácuo e um ponto de ar comprimido, além de válvula BI para cada ponto e fluxômetro. Incluso rede de distribuição de gases, dimensionamento e "as built" para implantação</t>
  </si>
  <si>
    <t>13.6.2</t>
  </si>
  <si>
    <t>Abrigo para a central de gases medicinais em concreto armado, com áreas de ventilação natural e proteção com portas metalicas tubolares com telas em malhas e metalon 50 x 50mm, em local a ser definido por empresa especializada com autorização da fiscaliza</t>
  </si>
  <si>
    <t>13.6.2.1</t>
  </si>
  <si>
    <t>73972/002</t>
  </si>
  <si>
    <t>Concreto armado FCK 20Mpa para paredes e lajes do abrigo.</t>
  </si>
  <si>
    <t>13.6.2.2</t>
  </si>
  <si>
    <t>Tela arame galv fio 14 bwg (2,11mm) malha 2" (5x5cm)</t>
  </si>
  <si>
    <t>13.6.2.3</t>
  </si>
  <si>
    <t>74100/001</t>
  </si>
  <si>
    <t>Porta de abrir metalica tubolar.</t>
  </si>
  <si>
    <t>13.6.2.4</t>
  </si>
  <si>
    <t>Placa de identificação e alerta.</t>
  </si>
  <si>
    <t>u</t>
  </si>
  <si>
    <t>13.7</t>
  </si>
  <si>
    <t>Esgoto</t>
  </si>
  <si>
    <t>13.7.1</t>
  </si>
  <si>
    <t>SEOP-180214</t>
  </si>
  <si>
    <t>Ponto de esgoto PVC 100mm - media 1,10m de tubo PVC esgoto predial dn100mm e 1 joelho PVC 90graus esgoto predial DN 100mm – fornecimento e instalação</t>
  </si>
  <si>
    <t>13.7.2</t>
  </si>
  <si>
    <t>74197/001</t>
  </si>
  <si>
    <t>Fossa séptica em concreto pré-moldado com dimensões conforme projeto</t>
  </si>
  <si>
    <t>13.7.3</t>
  </si>
  <si>
    <t>SEOP-180417</t>
  </si>
  <si>
    <t>Filtro anaeróbio em concreto pré-moldado conforme dimensões em projeto</t>
  </si>
  <si>
    <t>13.7.4</t>
  </si>
  <si>
    <t>Caixa de passagem 50 x 50cm</t>
  </si>
  <si>
    <t>13.7.5</t>
  </si>
  <si>
    <t>Caixa de Inspeção 70 x 70cm</t>
  </si>
  <si>
    <t>13.8</t>
  </si>
  <si>
    <t>Drenagem</t>
  </si>
  <si>
    <t>13.8.1</t>
  </si>
  <si>
    <t>Tubo rígido, PVC, serie R, p/águas pluviais predial, c/ponta e bolsa soldável p/esgoto pluvial, nos seguintes diâmetros</t>
  </si>
  <si>
    <t>13.8.1.1</t>
  </si>
  <si>
    <t>Ø 100mm</t>
  </si>
  <si>
    <t>13.8.1.2</t>
  </si>
  <si>
    <t>Ø 150mm</t>
  </si>
  <si>
    <t>13.8.1.3</t>
  </si>
  <si>
    <t>Ø 200mm  OBS: 2 Ø 100mm</t>
  </si>
  <si>
    <t>13.8.1.4</t>
  </si>
  <si>
    <t>Ø 300mm OBS: 2 Ø 150mm</t>
  </si>
  <si>
    <t>13.8.2</t>
  </si>
  <si>
    <t xml:space="preserve">Joelho 90º, para esgoto secundário, PVC SOLD nos seguintes diâmetros: </t>
  </si>
  <si>
    <t>13.8.2.1</t>
  </si>
  <si>
    <t>13.9</t>
  </si>
  <si>
    <t>Acessórios e equipamentos</t>
  </si>
  <si>
    <t>13.9.1</t>
  </si>
  <si>
    <t>Construção de caixa de passagem(CAG), com tampa de concreto, grelha, conforme tabela e detalhe em projeto: 70 x 70cm, com tampa de concreto  prof. média 100cm</t>
  </si>
  <si>
    <t>13.9.2</t>
  </si>
  <si>
    <t>Construção de caixa de passagem (CA), com tampa de concreto, conforme tabela e detalhe em projeto:70 x 70cm, com tampa de concreto  prof. média 100cm</t>
  </si>
  <si>
    <t>13.9.3</t>
  </si>
  <si>
    <t>73763/002</t>
  </si>
  <si>
    <t>Meio-fio com sarjeta executado com extrusora</t>
  </si>
  <si>
    <t>FORROS</t>
  </si>
  <si>
    <t>14.1</t>
  </si>
  <si>
    <t>73792/001</t>
  </si>
  <si>
    <t>Forro de gesso em placas 60x60cm, espessura 1,2cm, inclusive fixação com arame.</t>
  </si>
  <si>
    <t>14.2</t>
  </si>
  <si>
    <t>Forro de madeira tipo pinus, largura das tabuas 10 cm, espessura 1cm, inclusive entarugamento e meia-cana</t>
  </si>
  <si>
    <t>14.3</t>
  </si>
  <si>
    <t>Forro de PVC em placas de 10cm, comprimento 6m, liso na cor branca</t>
  </si>
  <si>
    <t>14.4</t>
  </si>
  <si>
    <t>Forro em placas de PVC removíveis</t>
  </si>
  <si>
    <t>TRATAMENTOS</t>
  </si>
  <si>
    <t>15.1</t>
  </si>
  <si>
    <t>Impermeabilização de laje,calhas e rufos com manta asfáltica 4mm.</t>
  </si>
  <si>
    <t>15.2</t>
  </si>
  <si>
    <t>Impermeabilização de cisterna em concreto com manta asfáltica 4mm.</t>
  </si>
  <si>
    <t>15.3</t>
  </si>
  <si>
    <t>Impermeabilização de reservatório elevado em concreto com manta asfáltica 4mm.</t>
  </si>
  <si>
    <t xml:space="preserve">PINTURA </t>
  </si>
  <si>
    <t>16.1</t>
  </si>
  <si>
    <t>74133/001</t>
  </si>
  <si>
    <t>Emassamento com massa acrílica para ambientes internos/externos.</t>
  </si>
  <si>
    <t>16.2</t>
  </si>
  <si>
    <t>Pintura látex acrílica em ambientes internos/externos, com três demãos.</t>
  </si>
  <si>
    <t>16.3</t>
  </si>
  <si>
    <t>88483 + 88487</t>
  </si>
  <si>
    <t>Pintura látex PVA, 2 demãos + 1 selador, nas paredes do muro.</t>
  </si>
  <si>
    <t>16.4</t>
  </si>
  <si>
    <t>Pintura Epoxi na cor palha.</t>
  </si>
  <si>
    <t>16.5</t>
  </si>
  <si>
    <t>Pintura látex PVA int. 2 dem. c/prep. da par. c/fundo prep. base látex 2 dem. p/teto em forro de gesso</t>
  </si>
  <si>
    <t>16.6</t>
  </si>
  <si>
    <t>74065/003</t>
  </si>
  <si>
    <t>Pintura esmalte brilhante p/detalhes em madeira (alisar), 2 demãos, incluso aparelhamento c/fundo nivelador branco fosco</t>
  </si>
  <si>
    <t>DIVERSOS</t>
  </si>
  <si>
    <t>17.1</t>
  </si>
  <si>
    <t>Granito cinza polido para bancada e=2,5 cm, largura 60cm - fornecimento e instalação.</t>
  </si>
  <si>
    <t>17.2</t>
  </si>
  <si>
    <t>74073/002</t>
  </si>
  <si>
    <t>Tampa metálica para cisterna e caixa d'água</t>
  </si>
  <si>
    <t>17.3</t>
  </si>
  <si>
    <t>Escada tipo marinheiro em tubo aço galvanizado 1 1/2" 5 degraus.</t>
  </si>
  <si>
    <t>17.4</t>
  </si>
  <si>
    <t>SEOP-190716</t>
  </si>
  <si>
    <t>Barra em aço inox para apoio dos P.N.E.s</t>
  </si>
  <si>
    <t>17.5</t>
  </si>
  <si>
    <t>Placa de inauguração de obra (40x60)-A -270806.</t>
  </si>
  <si>
    <t>17.6</t>
  </si>
  <si>
    <t>73916/001</t>
  </si>
  <si>
    <t>Placa de identificação em chapa galvanizada num. 18, 12x18cm, para comunicação e identificação visual</t>
  </si>
  <si>
    <t>17.7</t>
  </si>
  <si>
    <t>73916/003</t>
  </si>
  <si>
    <t>Placa de identificação em chapa galvanizada num. 18, 8x12cm, para comunicação e identificação visual</t>
  </si>
  <si>
    <t>17.8</t>
  </si>
  <si>
    <t>Corrimão em madeira para os corredores (utilizado como bate-macas) conforme projeto.</t>
  </si>
  <si>
    <t>URBANIZAÇÃO</t>
  </si>
  <si>
    <t>18.1</t>
  </si>
  <si>
    <t>74079/001</t>
  </si>
  <si>
    <t>Piso ciment. liso (queimado) traço 1:4 (cim. e areia), e=2cm, preparo manual, inc. juntas de dilatação</t>
  </si>
  <si>
    <t>18.2</t>
  </si>
  <si>
    <t>74147/001</t>
  </si>
  <si>
    <t>Piso em bloco sextavado 30x30cm, espessura 8cm, assentado sobre colcha o de areia espessura 6cm</t>
  </si>
  <si>
    <t>18.3</t>
  </si>
  <si>
    <t>Pavimento intertravado c/ blocos pré-mold. de conc. (PAVERS), e=6cm, Resist. à compres.= 35 Mpa</t>
  </si>
  <si>
    <t>18.4</t>
  </si>
  <si>
    <t>74236/001</t>
  </si>
  <si>
    <t>Plantio de grama em rolos tipo esmeralda incluindo fornecimento e transporte.</t>
  </si>
  <si>
    <t>18.5</t>
  </si>
  <si>
    <t>Meio-fio em concreto - c/ lâmina d'água</t>
  </si>
  <si>
    <t xml:space="preserve">LIMPEZA </t>
  </si>
  <si>
    <t>19.1</t>
  </si>
  <si>
    <t>Limpeza final da obra.</t>
  </si>
  <si>
    <t>COMPLEMENTO DE OBRA</t>
  </si>
  <si>
    <t>20.1</t>
  </si>
  <si>
    <t>Serviços preliminares</t>
  </si>
  <si>
    <t>20.1.1</t>
  </si>
  <si>
    <t>74209/001</t>
  </si>
  <si>
    <t xml:space="preserve">Placa da obra em aço galvanizado (dim. 2,00 x 3,00) </t>
  </si>
  <si>
    <t>20.1.2</t>
  </si>
  <si>
    <t>Instalação do canteiro de obras com barracões em tabuas de madeira com banheiro, cobertura em fibrocimento 4 mm, incluso instalações hidro-sanitarias e elétricas; com aproveitamento de 50% do existente.</t>
  </si>
  <si>
    <t>20.1.3</t>
  </si>
  <si>
    <t>20.2</t>
  </si>
  <si>
    <t>Movimento de terra</t>
  </si>
  <si>
    <t>20.2.1</t>
  </si>
  <si>
    <t>73904/001</t>
  </si>
  <si>
    <t>20.3</t>
  </si>
  <si>
    <t>Pavimentação</t>
  </si>
  <si>
    <t>20.3.1</t>
  </si>
  <si>
    <t>Lastro de concreto traço 1:3:5 ,e=8cm,preparo mecãnico</t>
  </si>
  <si>
    <t>20.4</t>
  </si>
  <si>
    <t>instalação de ar condicionado</t>
  </si>
  <si>
    <t>20.4.1</t>
  </si>
  <si>
    <t>SEOP-170682</t>
  </si>
  <si>
    <t>Ponto para ar condicionado (tubul.cj. Airstop e fiação)</t>
  </si>
  <si>
    <t>20.4.2</t>
  </si>
  <si>
    <t>SEOP-231084</t>
  </si>
  <si>
    <t>Ponto de dreno para SPLIT (10m)</t>
  </si>
  <si>
    <t>20.4.3</t>
  </si>
  <si>
    <t>SEOP-231085</t>
  </si>
  <si>
    <t>Ponto de gás para SPLIT até 30.000 BTU's (10m)</t>
  </si>
  <si>
    <t>20.5</t>
  </si>
  <si>
    <t>20.5.1</t>
  </si>
  <si>
    <t>Tubo em concreto armado diãm. 400mm</t>
  </si>
  <si>
    <t>20.5.2</t>
  </si>
  <si>
    <t>73882/003</t>
  </si>
  <si>
    <t>Meia cana de concreto diãm. 400mm</t>
  </si>
  <si>
    <t>20.5.3</t>
  </si>
  <si>
    <t>Construção de caixa de passagem (CA), com tampa de concreto, conforme tabela e detalhe em projeto:70x70cm tampa de concreto proj. média 100cm.</t>
  </si>
  <si>
    <t>20.6</t>
  </si>
  <si>
    <t>Forros</t>
  </si>
  <si>
    <t>20.6.1</t>
  </si>
  <si>
    <t>Barroteamento em madeira de lei para forro PVC</t>
  </si>
  <si>
    <t>TOTAL</t>
  </si>
  <si>
    <t>VALOR TOTAL DA OBRA</t>
  </si>
  <si>
    <t>VALOR PAGO</t>
  </si>
  <si>
    <t xml:space="preserve">SALDO </t>
  </si>
  <si>
    <t>SALDO RESTANTE  ATUALIZADO</t>
  </si>
  <si>
    <t>SERVIÇOS A SEREM REFEITOS</t>
  </si>
  <si>
    <t>ADITIVO</t>
  </si>
  <si>
    <t>FONTES:  SEOP E (C.P) COMPOSIÇÃOPROPRIA</t>
  </si>
  <si>
    <t>%    PAGO</t>
  </si>
  <si>
    <t>VALORES PAGOS</t>
  </si>
  <si>
    <t>%   A EXECUTAR</t>
  </si>
  <si>
    <t>VALORES A EXECUTAR</t>
  </si>
  <si>
    <t xml:space="preserve">(S.ATUALIZADOS) TOTAL DOS SERVIÇOS </t>
  </si>
  <si>
    <t xml:space="preserve">(SERVIÇOS REFEITOS) TOTAL DOS SERVIÇOS </t>
  </si>
  <si>
    <t>(ADITIVO ) TOTAL DOS SERVIÇOS</t>
  </si>
  <si>
    <t>Concreto armado fck=20MPA c/ forma mad. branca</t>
  </si>
  <si>
    <t>M³</t>
  </si>
  <si>
    <t>Forma  c/ madeira branca</t>
  </si>
  <si>
    <t>M2</t>
  </si>
  <si>
    <t>Desforma</t>
  </si>
  <si>
    <t>Armaçao p/ concreto</t>
  </si>
  <si>
    <t>Kg</t>
  </si>
  <si>
    <t>Concreto c/ seixo Fck= 20 MPA</t>
  </si>
  <si>
    <t>M3</t>
  </si>
  <si>
    <t>Custo Direto</t>
  </si>
  <si>
    <t>% BDI</t>
  </si>
  <si>
    <t>B.D.I.</t>
  </si>
  <si>
    <t>Total Geral</t>
  </si>
  <si>
    <t>Concreto armado FCK=25MPA com forma aparente - 1 reaproveitamento</t>
  </si>
  <si>
    <t>Formas para concreto em chapa de madeira compensada resinada e=15mm (REAP 1x)</t>
  </si>
  <si>
    <t>Concreto c/ seixo Fck= 25MPA (incl. preparo e
lançamento)</t>
  </si>
  <si>
    <t>Alvenaria de tijolo refratario</t>
  </si>
  <si>
    <t>M²</t>
  </si>
  <si>
    <t>D00229</t>
  </si>
  <si>
    <t>Tijolo refratário</t>
  </si>
  <si>
    <t>D00237</t>
  </si>
  <si>
    <t>Argamassa refratária</t>
  </si>
  <si>
    <t>O00004</t>
  </si>
  <si>
    <t>Pedreiro</t>
  </si>
  <si>
    <t>H</t>
  </si>
  <si>
    <t>O00006</t>
  </si>
  <si>
    <t>Servente</t>
  </si>
  <si>
    <t>Enc. Sociais: (H): 98,82</t>
  </si>
  <si>
    <t xml:space="preserve"> Reboco com argamassa baritada</t>
  </si>
  <si>
    <t xml:space="preserve">D00162 </t>
  </si>
  <si>
    <t xml:space="preserve">Argamassa baritada </t>
  </si>
  <si>
    <t>KG</t>
  </si>
  <si>
    <t xml:space="preserve">Porta mad. compens. revest. formica c/ caix. simples </t>
  </si>
  <si>
    <t xml:space="preserve">O00005 </t>
  </si>
  <si>
    <t>Carpinteiro H  5,21 3,12</t>
  </si>
  <si>
    <t xml:space="preserve">D00032 </t>
  </si>
  <si>
    <t xml:space="preserve">Laminado melaminico </t>
  </si>
  <si>
    <t xml:space="preserve">M2 </t>
  </si>
  <si>
    <t xml:space="preserve">Porta mad. compens. c/ caix. simples </t>
  </si>
  <si>
    <t>Bate maca em mogno encerado - L=30cm</t>
  </si>
  <si>
    <t>Ml</t>
  </si>
  <si>
    <t>D00279</t>
  </si>
  <si>
    <t>Peça em madeira de lei encerado (30 x 0,75cm)</t>
  </si>
  <si>
    <t>D00280</t>
  </si>
  <si>
    <t>Taco p/ fixaçao (20 x 10cm)</t>
  </si>
  <si>
    <t>O00005</t>
  </si>
  <si>
    <t>Carpinteiro</t>
  </si>
  <si>
    <t>Argamassa de cimento e areia no traço 1:3</t>
  </si>
  <si>
    <t>Porta mad. de lei miolo lençol de chumbo</t>
  </si>
  <si>
    <t>D00033</t>
  </si>
  <si>
    <t>Lençol de chumbo esp=1.5 mm</t>
  </si>
  <si>
    <t>D00081</t>
  </si>
  <si>
    <t>Prego 2 1/2"x10</t>
  </si>
  <si>
    <t>Esquadria mad. e=3cm c/ caixilho</t>
  </si>
  <si>
    <t xml:space="preserve">Vidro laminex e=6mm </t>
  </si>
  <si>
    <t xml:space="preserve">O00007 </t>
  </si>
  <si>
    <t xml:space="preserve">Ajudante </t>
  </si>
  <si>
    <t xml:space="preserve">H </t>
  </si>
  <si>
    <t>O00015</t>
  </si>
  <si>
    <t xml:space="preserve"> Montador </t>
  </si>
  <si>
    <t>D00226</t>
  </si>
  <si>
    <t xml:space="preserve"> Vidro laminex e=6mm </t>
  </si>
  <si>
    <t>Curva 90° p/ elet. F°G° 3" (IE)</t>
  </si>
  <si>
    <t>UN</t>
  </si>
  <si>
    <t xml:space="preserve">O00010 </t>
  </si>
  <si>
    <t xml:space="preserve">Eletricista </t>
  </si>
  <si>
    <t xml:space="preserve">E00524 </t>
  </si>
  <si>
    <t xml:space="preserve">Curva 90° p/ elet F°G° 3" (IE) </t>
  </si>
  <si>
    <t xml:space="preserve">UN </t>
  </si>
  <si>
    <t>O00010</t>
  </si>
  <si>
    <t xml:space="preserve"> Eletricista </t>
  </si>
  <si>
    <t>COMERCIO</t>
  </si>
  <si>
    <t>UNI</t>
  </si>
  <si>
    <t>Luminária c/ lâmp de emergência</t>
  </si>
  <si>
    <t>E00595</t>
  </si>
  <si>
    <t xml:space="preserve"> Elo fusivel 10K</t>
  </si>
  <si>
    <t xml:space="preserve">E00549 </t>
  </si>
  <si>
    <t>Elo fusivel 10K</t>
  </si>
  <si>
    <t>Armação secundária de 03 estribos c/ isolador</t>
  </si>
  <si>
    <t xml:space="preserve"> UN</t>
  </si>
  <si>
    <t xml:space="preserve">E00384 </t>
  </si>
  <si>
    <t xml:space="preserve">Armação secundária de 03 estribos c/ isolador </t>
  </si>
  <si>
    <t>Interruptor diferencial residual 20A/30mA-2P</t>
  </si>
  <si>
    <t xml:space="preserve">E00761 </t>
  </si>
  <si>
    <t xml:space="preserve">Interruptor diferencial residual 20A/30mA-2P </t>
  </si>
  <si>
    <t>Quadro de comando - proteção trifásico - 3CV</t>
  </si>
  <si>
    <t>E00666</t>
  </si>
  <si>
    <t>CP-004 (170868  - SEOP)</t>
  </si>
  <si>
    <t>CP-005 (170868  - SEOP)</t>
  </si>
  <si>
    <t>Eletrocalha de metal curve "U"perf. 50x100 - 3m</t>
  </si>
  <si>
    <t>E00546</t>
  </si>
  <si>
    <t>Curva vertical 90° p/ eletrocalha 150x50mm</t>
  </si>
  <si>
    <t>CP-012 (170926  - SEOP)</t>
  </si>
  <si>
    <t>Eletrocalha de metal curve "T" tipo "U" perf. 100 - 3m</t>
  </si>
  <si>
    <t>E00542</t>
  </si>
  <si>
    <t>Barra rosqueada (3m) 1/4"</t>
  </si>
  <si>
    <t>E00387</t>
  </si>
  <si>
    <t>E00671</t>
  </si>
  <si>
    <t>Saída lateral p/ eletroduto 1"</t>
  </si>
  <si>
    <t>E00659</t>
  </si>
  <si>
    <t xml:space="preserve"> Gerador 63KVA - 50HZ - 220/127V (c/ acessorios) </t>
  </si>
  <si>
    <t xml:space="preserve">O00018 </t>
  </si>
  <si>
    <t xml:space="preserve">Ajudante especializado </t>
  </si>
  <si>
    <t xml:space="preserve">O00019 </t>
  </si>
  <si>
    <t>Eletrotecnico montador</t>
  </si>
  <si>
    <t xml:space="preserve">E00080 </t>
  </si>
  <si>
    <t xml:space="preserve">Cabo 70mm2-750V </t>
  </si>
  <si>
    <t xml:space="preserve">M </t>
  </si>
  <si>
    <t>E00278</t>
  </si>
  <si>
    <t xml:space="preserve"> Gerador de 63KVA - 50HZ - 220/127V </t>
  </si>
  <si>
    <t xml:space="preserve">E00279 </t>
  </si>
  <si>
    <t xml:space="preserve">Disjuntor 3P-150A </t>
  </si>
  <si>
    <t xml:space="preserve">E00280 </t>
  </si>
  <si>
    <t xml:space="preserve">Chave faca tripolar 3P - 100A </t>
  </si>
  <si>
    <t>E00281</t>
  </si>
  <si>
    <t xml:space="preserve"> Chave seccionadora 3P-200A c/ porta-fusivel</t>
  </si>
  <si>
    <t xml:space="preserve">E00282 </t>
  </si>
  <si>
    <t xml:space="preserve">Conector split-bolt p/ cabo de 70mm2 </t>
  </si>
  <si>
    <t xml:space="preserve">E00283 </t>
  </si>
  <si>
    <t xml:space="preserve">Terminal de pressao p/ cabo de 70mm2 </t>
  </si>
  <si>
    <t>COMÉRCIO</t>
  </si>
  <si>
    <t xml:space="preserve">Caixa plástica 4x4" </t>
  </si>
  <si>
    <t>Porta papel higiênico - Polipropileno</t>
  </si>
  <si>
    <t xml:space="preserve"> Pedreiro </t>
  </si>
  <si>
    <t xml:space="preserve">H00372 </t>
  </si>
  <si>
    <t xml:space="preserve">Porta papel higiênico - polipropileno </t>
  </si>
  <si>
    <t>UM</t>
  </si>
  <si>
    <t>O00011</t>
  </si>
  <si>
    <t>Encanador</t>
  </si>
  <si>
    <t>Concreto c/ seixo Fck= 13.5 MPA (incl. Preparo e lançamento)</t>
  </si>
  <si>
    <t>MERCADO</t>
  </si>
  <si>
    <t>Bomba Centrífuga 1 CV (suc.,rec.,barrilete.,col.distribuiçao)</t>
  </si>
  <si>
    <t>E00007</t>
  </si>
  <si>
    <t>Cabo de cobre 4.0 mm² - 750 V</t>
  </si>
  <si>
    <t>M</t>
  </si>
  <si>
    <t>E00285</t>
  </si>
  <si>
    <t>Chave magnética de 3,5 A</t>
  </si>
  <si>
    <t>E00286</t>
  </si>
  <si>
    <t>Disjuntor 3P - 15A</t>
  </si>
  <si>
    <t>H00111</t>
  </si>
  <si>
    <t>Luva em PVC - JS - 40mm (LH</t>
  </si>
  <si>
    <t>H00172</t>
  </si>
  <si>
    <t>Valvula de retencao horizontal 1" - recalque</t>
  </si>
  <si>
    <t>H00179</t>
  </si>
  <si>
    <t>Valvula de sucção de pe c/crivo 1 1/4" (fdo. poco)</t>
  </si>
  <si>
    <t>H00244</t>
  </si>
  <si>
    <t>Registro de gaveta s/ canopla - 1"</t>
  </si>
  <si>
    <t>H00245</t>
  </si>
  <si>
    <t>Registro de gaveta s/ canopla - 1 1/4"</t>
  </si>
  <si>
    <t>H00246</t>
  </si>
  <si>
    <t>Cotovelo longo em PVC de 90 x 1 1/4" (LH)</t>
  </si>
  <si>
    <t>H00247</t>
  </si>
  <si>
    <t>Te em PVC de saida bilateral 1 1/4" (LH)</t>
  </si>
  <si>
    <t>H00248</t>
  </si>
  <si>
    <t>Curva longa em PVC de 90 x 1 1/4"(LH)</t>
  </si>
  <si>
    <t>H00249</t>
  </si>
  <si>
    <t>Tubo em PVC de 1 1/4" (LH)</t>
  </si>
  <si>
    <t>H00250</t>
  </si>
  <si>
    <t>Te em PVC de passagem direta 1" (LH)</t>
  </si>
  <si>
    <t>H00251</t>
  </si>
  <si>
    <t>Cotovelo longo em PVC de 90 x 1" (LH)</t>
  </si>
  <si>
    <t>H00252</t>
  </si>
  <si>
    <t>Tubo em PVC de 1" (LH)</t>
  </si>
  <si>
    <t>H00253</t>
  </si>
  <si>
    <t>Curva longa em PVC de 90 x 40mm (LH)</t>
  </si>
  <si>
    <t>H00407</t>
  </si>
  <si>
    <t>Bomba centrifuga de 1CV</t>
  </si>
  <si>
    <t xml:space="preserve"> Bomba centrifuga 7.5 CV (sem tubulação) </t>
  </si>
  <si>
    <t>O00007</t>
  </si>
  <si>
    <t xml:space="preserve"> Ajudante</t>
  </si>
  <si>
    <t xml:space="preserve"> H</t>
  </si>
  <si>
    <t xml:space="preserve">O00011 </t>
  </si>
  <si>
    <t xml:space="preserve"> H </t>
  </si>
  <si>
    <t>E00126</t>
  </si>
  <si>
    <t xml:space="preserve"> Chave magnética 12,8 A ( p/ bomba de 7,5 HP ) </t>
  </si>
  <si>
    <t xml:space="preserve">H00064 </t>
  </si>
  <si>
    <t xml:space="preserve">Cotovelo longo em PVC 90x2 1/2" (LH) </t>
  </si>
  <si>
    <t>H00065</t>
  </si>
  <si>
    <t xml:space="preserve"> Te bilateral em PVC 2 1/2" (LH) </t>
  </si>
  <si>
    <t xml:space="preserve">H00066 </t>
  </si>
  <si>
    <t xml:space="preserve">Valvula de sucção de pe c/ crivo 2" (fdo. poco) </t>
  </si>
  <si>
    <t xml:space="preserve">H00067 </t>
  </si>
  <si>
    <t xml:space="preserve">Curva longa em PVC de 90 x 2 1/2" (LH) </t>
  </si>
  <si>
    <t xml:space="preserve">H00068 </t>
  </si>
  <si>
    <t xml:space="preserve">Cotovelo longo em PVC de 90 x 2" (LH) </t>
  </si>
  <si>
    <t>H00069</t>
  </si>
  <si>
    <t xml:space="preserve"> Valvula de retencao horizontal 2" - recalque </t>
  </si>
  <si>
    <t xml:space="preserve">H00070 </t>
  </si>
  <si>
    <t xml:space="preserve">Registro de gaveta fo go 2" </t>
  </si>
  <si>
    <t xml:space="preserve">H00071 </t>
  </si>
  <si>
    <t xml:space="preserve">Te em PVC de passagem direta 2" (LH) </t>
  </si>
  <si>
    <t xml:space="preserve">H00406 </t>
  </si>
  <si>
    <t xml:space="preserve">Bomba centrífuga de 7 1/2 CV </t>
  </si>
  <si>
    <t xml:space="preserve">Bomba Centrifuga 2 CV (sem tubulação) </t>
  </si>
  <si>
    <t xml:space="preserve"> Encanador </t>
  </si>
  <si>
    <t xml:space="preserve">H00413 </t>
  </si>
  <si>
    <t>Régua de parede para oxigenoterapia, construída em chapa de aço, contendo pontos de gases em metais não ferrosos. Contendo um ponto de oxigênio, um ponto de vácuo e um ponto de ar comprimido, além de válvula BI para cada ponto e fluxômetro. Incluso rede de distribuição de gases, dimensionamento e "as built" para implantação</t>
  </si>
  <si>
    <t>CUP</t>
  </si>
  <si>
    <t>Técnico em refrigeração</t>
  </si>
  <si>
    <t>Ponto de esgoto (incl. tubos, conexoes,cx. e ralos)</t>
  </si>
  <si>
    <t>Pt</t>
  </si>
  <si>
    <t xml:space="preserve">H00003 </t>
  </si>
  <si>
    <t xml:space="preserve">Tubo em PVC - 50mm (LS) </t>
  </si>
  <si>
    <t xml:space="preserve">H00004 </t>
  </si>
  <si>
    <t xml:space="preserve">Tubo em PVC - 40mm (LS) </t>
  </si>
  <si>
    <t xml:space="preserve">H00008 </t>
  </si>
  <si>
    <t xml:space="preserve">Caixa sifonada de PVC c/ grelha -100x100x50mm </t>
  </si>
  <si>
    <t xml:space="preserve">H00084 </t>
  </si>
  <si>
    <t xml:space="preserve">Juncao simples inv.45 em PVC - JS - 75x75mm (LS) </t>
  </si>
  <si>
    <t xml:space="preserve">H00085 </t>
  </si>
  <si>
    <t xml:space="preserve">Curva 45 em PVC - JS - 75mm (LH) </t>
  </si>
  <si>
    <t xml:space="preserve">H00086 </t>
  </si>
  <si>
    <t xml:space="preserve">Ralo PVC c/ saída 100x53x40mm </t>
  </si>
  <si>
    <t xml:space="preserve">H00088 </t>
  </si>
  <si>
    <t>Joelho/Cotovelo 90º em PVC - JS - 40mm-LH</t>
  </si>
  <si>
    <t xml:space="preserve">H00089 </t>
  </si>
  <si>
    <t xml:space="preserve">Te longo em PVC - JS - 100x75mm (LS) </t>
  </si>
  <si>
    <t xml:space="preserve">Filtro anaerobico conc.arm. d=1.4m p=1.8m </t>
  </si>
  <si>
    <t xml:space="preserve">O00004 </t>
  </si>
  <si>
    <t xml:space="preserve">Pedreiro </t>
  </si>
  <si>
    <t xml:space="preserve">H00072 </t>
  </si>
  <si>
    <t xml:space="preserve">Tampa de fo fo d = 0,50m </t>
  </si>
  <si>
    <t>J00007</t>
  </si>
  <si>
    <t xml:space="preserve"> Seixo lavado </t>
  </si>
  <si>
    <t xml:space="preserve">Tubo em PVC - 100mm (LS) </t>
  </si>
  <si>
    <t>Retirada de entulho - manualmente (incl. Caixa coletora)</t>
  </si>
  <si>
    <t xml:space="preserve"> Escavação manual ate 1.50m de profundidade </t>
  </si>
  <si>
    <t>Concreto armado Fck=15 MPA c/forma mad. Branca</t>
  </si>
  <si>
    <t>Tampa metálica com  d=1.4m</t>
  </si>
  <si>
    <t>Barra em aço inox (PNE)</t>
  </si>
  <si>
    <t xml:space="preserve">O00006 </t>
  </si>
  <si>
    <t xml:space="preserve">Servente </t>
  </si>
  <si>
    <t xml:space="preserve">D00335 </t>
  </si>
  <si>
    <t xml:space="preserve">Barra em aço inox - 1 1/4" </t>
  </si>
  <si>
    <t xml:space="preserve">Argamassa de cimento e areia 1:4 </t>
  </si>
  <si>
    <t xml:space="preserve">M³ </t>
  </si>
  <si>
    <t xml:space="preserve">Ponto eletrico estabilizado (incl. eletr.,cx.,fiaçao e tomada) </t>
  </si>
  <si>
    <t xml:space="preserve">E00008 </t>
  </si>
  <si>
    <t xml:space="preserve">Cabo 2,5mm2-750V </t>
  </si>
  <si>
    <t xml:space="preserve">E00013 </t>
  </si>
  <si>
    <t xml:space="preserve">Eletroduto em PVC de 3/4" </t>
  </si>
  <si>
    <t>E00019</t>
  </si>
  <si>
    <t xml:space="preserve"> Caixa de derivação 4"x2"- ferro </t>
  </si>
  <si>
    <t>E00020</t>
  </si>
  <si>
    <t xml:space="preserve"> Fita isolante</t>
  </si>
  <si>
    <t xml:space="preserve"> M </t>
  </si>
  <si>
    <t xml:space="preserve">E00065 </t>
  </si>
  <si>
    <t xml:space="preserve">Tomada 2P+T 10A (s/fiaçao) </t>
  </si>
  <si>
    <t xml:space="preserve">E00227 </t>
  </si>
  <si>
    <t xml:space="preserve">Cabo de cobre nu 16mm2 </t>
  </si>
  <si>
    <t>E00275</t>
  </si>
  <si>
    <t xml:space="preserve"> Curva 90º p/ elet. PVC 3/4" (IE) </t>
  </si>
  <si>
    <t xml:space="preserve">E00342 </t>
  </si>
  <si>
    <t xml:space="preserve">Anilha de identificação (pacote c/ 20un) </t>
  </si>
  <si>
    <t xml:space="preserve">E00355 </t>
  </si>
  <si>
    <t xml:space="preserve">Terminal de compressão-2.5mm2 </t>
  </si>
  <si>
    <t xml:space="preserve">E00360 </t>
  </si>
  <si>
    <t xml:space="preserve">Luva p/ elet. PVC de 3/4" (IE) </t>
  </si>
  <si>
    <t xml:space="preserve">Ponto de dreno p/ split (10m) </t>
  </si>
  <si>
    <t xml:space="preserve">H00006 </t>
  </si>
  <si>
    <t xml:space="preserve">Tubo em PVC - JS - 25mm (LH) </t>
  </si>
  <si>
    <t xml:space="preserve">H00093 </t>
  </si>
  <si>
    <t xml:space="preserve">Joelho/Cotovelo 90º em PVC - JS - 25mm-LH </t>
  </si>
  <si>
    <t xml:space="preserve">H00373 </t>
  </si>
  <si>
    <t xml:space="preserve">Tubo de polietileno 3/8" </t>
  </si>
  <si>
    <t xml:space="preserve">Ponto de gás p/ split até 30.000 BTU's (10m) </t>
  </si>
  <si>
    <t>Ajudante</t>
  </si>
  <si>
    <t>Eletricista</t>
  </si>
  <si>
    <t xml:space="preserve">O00015 </t>
  </si>
  <si>
    <t xml:space="preserve">Montador </t>
  </si>
  <si>
    <t xml:space="preserve">E00726 </t>
  </si>
  <si>
    <t xml:space="preserve">Cabo "PP" 4x2,5mm </t>
  </si>
  <si>
    <t xml:space="preserve">E00727 </t>
  </si>
  <si>
    <t>Tubo de cobre de 3/8"</t>
  </si>
  <si>
    <t xml:space="preserve">E00728 </t>
  </si>
  <si>
    <t xml:space="preserve">Tubo de cobre de 5/8"  </t>
  </si>
  <si>
    <t>H00373</t>
  </si>
  <si>
    <t xml:space="preserve"> Tubo de polietileno 3/8" </t>
  </si>
  <si>
    <t xml:space="preserve">H00374 </t>
  </si>
  <si>
    <t xml:space="preserve">Tubo de polietileno 5/8" </t>
  </si>
  <si>
    <t>OBRA: UPA / BENEVIDES</t>
  </si>
  <si>
    <t>Construção de Edifícios</t>
  </si>
  <si>
    <t xml:space="preserve">LOCAL: Av. Joaquim Pereira de Queiroz, 01 Centro </t>
  </si>
  <si>
    <t>PARCELA DO BDI</t>
  </si>
  <si>
    <t>1 Quartil</t>
  </si>
  <si>
    <t>Médio</t>
  </si>
  <si>
    <t>3 Quartil</t>
  </si>
  <si>
    <t>Administração Central (AC)</t>
  </si>
  <si>
    <t>DEMONSTRATIVO DE BDI</t>
  </si>
  <si>
    <t>Seguro e Garantia (S + G)</t>
  </si>
  <si>
    <t xml:space="preserve">Risco (R) </t>
  </si>
  <si>
    <t>Despesas Financeiras (DF)</t>
  </si>
  <si>
    <t>Lucro (L)</t>
  </si>
  <si>
    <t xml:space="preserve">Taxa de Risco (R) </t>
  </si>
  <si>
    <t>PIS, COFINS e ISSQN</t>
  </si>
  <si>
    <t>Conforme legislação específica</t>
  </si>
  <si>
    <t>Bonificação / Lucro Bruto (B)</t>
  </si>
  <si>
    <t>Impostos</t>
  </si>
  <si>
    <t>Construção de Rodovias e Ferrovias</t>
  </si>
  <si>
    <t>PIS</t>
  </si>
  <si>
    <t>COFINS</t>
  </si>
  <si>
    <t xml:space="preserve">ISSQN </t>
  </si>
  <si>
    <t>CPRB</t>
  </si>
  <si>
    <t>Total de Impostos (I)</t>
  </si>
  <si>
    <t>Despesas Financeiras (F)</t>
  </si>
  <si>
    <r>
      <rPr>
        <sz val="11"/>
        <rFont val="Arial"/>
        <family val="2"/>
      </rPr>
      <t xml:space="preserve">BDI (%) = </t>
    </r>
    <r>
      <rPr>
        <u/>
        <sz val="11"/>
        <rFont val="Arial"/>
        <family val="2"/>
      </rPr>
      <t>(((1+AC+S+G+R) x (1+F) x (1+B) ) - 1 )  x 100</t>
    </r>
  </si>
  <si>
    <t>Const. de Redes de Abastecimento de Água, Coleta de Esgoto e Const. Correlatas</t>
  </si>
  <si>
    <t>(1- I)</t>
  </si>
  <si>
    <t>_____________________________________________________</t>
  </si>
  <si>
    <t>Obs.: Conforme legislação municipal:</t>
  </si>
  <si>
    <t>Base de cálculo do ISS</t>
  </si>
  <si>
    <t>Construção e Manutenção de Estações e Redes de Distribuição de Energia Elétrica</t>
  </si>
  <si>
    <t>Alíquota do ISS</t>
  </si>
  <si>
    <t>Portuárias, Marítimas e Fluviais</t>
  </si>
  <si>
    <t>Fornecimento de Materiais e Equipamentos</t>
  </si>
  <si>
    <t>FONTE</t>
  </si>
  <si>
    <t>CÓDIGO</t>
  </si>
  <si>
    <t>DESCRIÇÃO</t>
  </si>
  <si>
    <t>UNIDADE</t>
  </si>
  <si>
    <t>COEFICIENTE</t>
  </si>
  <si>
    <t>CUSTO UNIT</t>
  </si>
  <si>
    <t>SINAPI-I</t>
  </si>
  <si>
    <t>PLACA DE SINALIZACAO DE SEGURANCA CONTRA INCENDIO, FOTOLUMINESCENTE, QUADRADA, *20X 20* CM, EM PVC *2* MM ANTI-CHAMAS (SIMBOLOS, CORES E PICTOGRAMAS CONFORME NBR 13434)</t>
  </si>
  <si>
    <t>UND</t>
  </si>
  <si>
    <t>SINAPI</t>
  </si>
  <si>
    <t>SERVENTE COM ENCARGOS COMPLEMENTARES</t>
  </si>
  <si>
    <t>BARRA DE APOIO RETA, EM ACO INOX POLIDO, COMPRIMENTO 80CM, DIAMETRO MINIMO 3 CM</t>
  </si>
  <si>
    <t>PEDREIRO COM ENCARGOS COMPLEMENTARES</t>
  </si>
  <si>
    <t>PARAFUSO DE ACO ZINCADO COM ROSCA SOBERBA, CABECA CHATA E FENDA SIMPLES, DIAMETRO
4,2 MM, COMPRIMENTO * 32 * MM</t>
  </si>
  <si>
    <t>FITA VEDA ROSCA EM ROLOS DE 18 MM X 10 M (L X C)</t>
  </si>
  <si>
    <t>TORNEIRA CROMADA DE MESA PARA LAVATORIO TEMPORIZADA PRESSAO BICA BAIXA</t>
  </si>
  <si>
    <t>ENCANADOR OU BOMBEIRO HIDRÁULICO COM ENCARGOS COMPLEMENTARES</t>
  </si>
  <si>
    <t xml:space="preserve">TOALHEIRO TIPO DISPENSER PARA PAPEL TOALHA </t>
  </si>
  <si>
    <t>FIXAÇÃO UTILIZANDO PARAFUSO E BUCHA DE NYLON, SOMENTE MÃO DE OBRA. AF_10/2016</t>
  </si>
  <si>
    <t>SEDOP</t>
  </si>
  <si>
    <t>COBERTURA EM POLICARBONATO INCLUSO ESTRUTURA METÁLICA</t>
  </si>
  <si>
    <t>MONTADOR DE ESTRUTURA METÁLICA COM ENCARGOS COMPLEMENTARES</t>
  </si>
  <si>
    <t>Responsável Técnico:</t>
  </si>
  <si>
    <t>João Gonçalves de Oliveira Neto</t>
  </si>
  <si>
    <t>Data</t>
  </si>
  <si>
    <t>CREA:</t>
  </si>
  <si>
    <t>151130628-9</t>
  </si>
  <si>
    <t>C</t>
  </si>
  <si>
    <t>L</t>
  </si>
  <si>
    <t>QTDE</t>
  </si>
  <si>
    <t>V</t>
  </si>
  <si>
    <t>A</t>
  </si>
  <si>
    <t>P</t>
  </si>
  <si>
    <t>ALVENARIA NOVA</t>
  </si>
  <si>
    <t>COZINHA</t>
  </si>
  <si>
    <t>PISO DE CALÇADAS</t>
  </si>
  <si>
    <t>GERAL</t>
  </si>
  <si>
    <t>Demolição da estrutura em madeira da cobertura</t>
  </si>
  <si>
    <t>Retirada de entulho c/ equipamento distancia ate 5k</t>
  </si>
  <si>
    <t>Retirada de esquadria sem aproveitamento</t>
  </si>
  <si>
    <t>Retirada de piso incl. camada impermeabilizadora</t>
  </si>
  <si>
    <t>Retirada de telhas de barro</t>
  </si>
  <si>
    <t>Alvenaria tijolo de barro a cutelo</t>
  </si>
  <si>
    <t>Grade de ferro 1/2" (incl. pint. anti-corrosiva)</t>
  </si>
  <si>
    <t>Esquadria de correr em vidro temperado de 8mm</t>
  </si>
  <si>
    <t>Chapisco de cimento e areia no traço 1:3</t>
  </si>
  <si>
    <t>Reboco com argamassa 1:6:Adit. Plast.</t>
  </si>
  <si>
    <t>Camada impermeabilizadora e=10cm c/ seixo</t>
  </si>
  <si>
    <t>Forro em PVC 100mm entarugamento - metalico</t>
  </si>
  <si>
    <t>Emassamento de parede p/ receber pintura PVA</t>
  </si>
  <si>
    <t>Esmalte sobre grade de ferro (superf. aparelhada)</t>
  </si>
  <si>
    <t>Acrilica fosca int. e ext. sem massa c/ selador</t>
  </si>
  <si>
    <t>Emassamento de parede c/ massa acrilica</t>
  </si>
  <si>
    <t>Acrílica para piso</t>
  </si>
  <si>
    <t>Canaleta em alvenaria (0.30x0.30m) rebocada internamente</t>
  </si>
  <si>
    <t>Limpeza geral e entrega da obra</t>
  </si>
  <si>
    <t>Retirada de piso cimentado</t>
  </si>
  <si>
    <t>Retirada de reboco ou emboço</t>
  </si>
  <si>
    <t>COBERTURA - ESTRUTURA</t>
  </si>
  <si>
    <t>COBERTURA - TELHA</t>
  </si>
  <si>
    <t>PISOS - DIVERSOS</t>
  </si>
  <si>
    <t>ADEQUAÇÕES</t>
  </si>
  <si>
    <t>Estrutura em mad. lei p/ telha de barro - pç. Serrada</t>
  </si>
  <si>
    <t>Cobertura -Telha PLAN</t>
  </si>
  <si>
    <t>Cumeeira</t>
  </si>
  <si>
    <t>Encaliçamento</t>
  </si>
  <si>
    <t>Cumeeira de barro</t>
  </si>
  <si>
    <t>Encaliçamento de beiral e cumeeira</t>
  </si>
  <si>
    <t>Imunização de madeira</t>
  </si>
  <si>
    <t>Esquadria mad. e=3cm c/ caix. aduela e alizar</t>
  </si>
  <si>
    <t>Esquadria c/ venezianas de aluminio natural c/ ferragens</t>
  </si>
  <si>
    <t>GRADES</t>
  </si>
  <si>
    <t>PORTÕES</t>
  </si>
  <si>
    <t>PORTAS</t>
  </si>
  <si>
    <t>IMPERMEABILIZAÇÕES/TRATAMENTOS</t>
  </si>
  <si>
    <t>Cobertura total</t>
  </si>
  <si>
    <t>EP5</t>
  </si>
  <si>
    <t>Retirada de forro PVC</t>
  </si>
  <si>
    <t>Interno</t>
  </si>
  <si>
    <t>Piso de alta resistência e=8mm c/ resina incl. camada regularizadora</t>
  </si>
  <si>
    <t>Porta EP2</t>
  </si>
  <si>
    <t>Retirada de revestimentos</t>
  </si>
  <si>
    <t>Retirada de piso ceramico, inclusive camada regularizadora</t>
  </si>
  <si>
    <t>Emboço com argamassa 1:6:Adit. Plast</t>
  </si>
  <si>
    <t>Cerâmica anti-derrapante</t>
  </si>
  <si>
    <t>PREPARO</t>
  </si>
  <si>
    <t>Revestimento Cerâmico Padrão Médio</t>
  </si>
  <si>
    <t>Camada regularizadora no traço 1:4</t>
  </si>
  <si>
    <t>WC MASCULINO</t>
  </si>
  <si>
    <t>WC FEMININO</t>
  </si>
  <si>
    <t>DEPÓSITO DE MERENDA</t>
  </si>
  <si>
    <t>GRÊMIO</t>
  </si>
  <si>
    <t>MATERIAL ESPORTIVO</t>
  </si>
  <si>
    <t>WC</t>
  </si>
  <si>
    <t>Demolição manual de alvenaria de tijolo</t>
  </si>
  <si>
    <t>WCs, DEPÓSITO</t>
  </si>
  <si>
    <t>REVESTIMENTOS</t>
  </si>
  <si>
    <t>REBOCO/EMBOÇO</t>
  </si>
  <si>
    <t>PISO CERAMICO</t>
  </si>
  <si>
    <t>ALVENARIA</t>
  </si>
  <si>
    <t>Janela EM3</t>
  </si>
  <si>
    <t>Janela EM4</t>
  </si>
  <si>
    <t>Janela EM5</t>
  </si>
  <si>
    <t>Janela EM6</t>
  </si>
  <si>
    <t>Janela EM7</t>
  </si>
  <si>
    <t>Portas divisórias</t>
  </si>
  <si>
    <t>LADO DIREITO</t>
  </si>
  <si>
    <t>LADO ESQUERDO</t>
  </si>
  <si>
    <t>E</t>
  </si>
  <si>
    <t>DEPOSITO</t>
  </si>
  <si>
    <t>DEPÓSITO</t>
  </si>
  <si>
    <t>DIVISORIAS</t>
  </si>
  <si>
    <t>Divisória em granito preto - Incl. ferragens de fixação</t>
  </si>
  <si>
    <t>Portas em MDF (sob bancadas)</t>
  </si>
  <si>
    <t>EP2</t>
  </si>
  <si>
    <t>EP4</t>
  </si>
  <si>
    <t>EP6</t>
  </si>
  <si>
    <t>EJ11</t>
  </si>
  <si>
    <t>EJ12</t>
  </si>
  <si>
    <t>G15</t>
  </si>
  <si>
    <t>Platibanda</t>
  </si>
  <si>
    <t>PLATIBANDA</t>
  </si>
  <si>
    <t>Elemento vazado pré-moldado 40x40x7cm</t>
  </si>
  <si>
    <t>Estrutura metálica p/ cobertura - (Incl. pintura anti-corrosiva)</t>
  </si>
  <si>
    <t>VIGA METÁLICA</t>
  </si>
  <si>
    <t>Concreto c/ seixo Fck= 25MPA (incl. lançamento e adensamento)</t>
  </si>
  <si>
    <t>Rodapé de alta resistência (incl. polimento)</t>
  </si>
  <si>
    <t>REFEITÓRIO - PÁTIO</t>
  </si>
  <si>
    <t>CIRCULAÇÃO - LADO ESQUERDO</t>
  </si>
  <si>
    <t>CIRCULAÇÃO - LADO DIREITO</t>
  </si>
  <si>
    <t>CIRCULAÇÃO - FRENTE</t>
  </si>
  <si>
    <t>CIRCULAÇÃO - FUNDO</t>
  </si>
  <si>
    <t>PÁTIO</t>
  </si>
  <si>
    <t xml:space="preserve">HALL </t>
  </si>
  <si>
    <t>Porta de aço-esteira de enrolar c/ferr.(incl.pint.anti-corrosiva)</t>
  </si>
  <si>
    <t xml:space="preserve">EXTERNA </t>
  </si>
  <si>
    <t>INTERNA - PÁTIO</t>
  </si>
  <si>
    <t>WC FEMININO/MASCULINO</t>
  </si>
  <si>
    <t>WC FEMININO/MASCULINO - PCD</t>
  </si>
  <si>
    <t>WC - SERVIÇO</t>
  </si>
  <si>
    <t>DEPOSITO 1</t>
  </si>
  <si>
    <t>DEPOSITO 2</t>
  </si>
  <si>
    <t>EMENTO VAZADO</t>
  </si>
  <si>
    <t>EMPENA - FACHADA</t>
  </si>
  <si>
    <t>G16</t>
  </si>
  <si>
    <t>G14</t>
  </si>
  <si>
    <t>Portão de ferro 1/2" c/ ferragens (incl. pint. anti-corrosiva)</t>
  </si>
  <si>
    <t>EJ13</t>
  </si>
  <si>
    <t>PORTA DE ENROLAR</t>
  </si>
  <si>
    <t>Barroteamento em madeira de lei p/ forro PVC</t>
  </si>
  <si>
    <t>Escavação manual ate 1.50m de profundidade</t>
  </si>
  <si>
    <t>Reaterro compactado</t>
  </si>
  <si>
    <t>Bloco em concreto armado p/ fundaçao (incl. forma)</t>
  </si>
  <si>
    <t>Concreto armado fck=25MPA c/ forma mad. branca (incl. lançamento e adensamento)</t>
  </si>
  <si>
    <t>FUNDAÇÃO DOS PILARES DA CIRCULAÇÃO</t>
  </si>
  <si>
    <t>PILARES DA CIRCULAÇÃO</t>
  </si>
  <si>
    <t>PILARES DE CONCRETO DA CIRCULAÇÃO</t>
  </si>
  <si>
    <t>Esmalte s/ madeira c/ selador sem massa</t>
  </si>
  <si>
    <t>Esmalte sobre madeira c/ massa e selador</t>
  </si>
  <si>
    <t>ESTADO DO PARÁ
PREFEITURA MUNICIPAL DE DOM ELISEU
CNPJ: 22.953.681/0001-45
GABINETE DO PREFEITO</t>
  </si>
  <si>
    <t>CIRCULAÇÃO LATERAL E CALÇADAS</t>
  </si>
  <si>
    <t>EP2 - BALCÃO</t>
  </si>
  <si>
    <t>SOB BANCADAS DA COZINHA</t>
  </si>
  <si>
    <t>LADOS</t>
  </si>
  <si>
    <t>BEIRAL E PÁTIO</t>
  </si>
  <si>
    <t>AREA DE LIMPEZA</t>
  </si>
  <si>
    <t>MEMÓRIA DE CÁLCULO - BLOCO DE RECREIO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</si>
</sst>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7" formatCode="&quot;R$&quot;\ #,##0.00;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00"/>
    <numFmt numFmtId="165" formatCode="#,##0.00_ ;\-#,##0.00\ "/>
    <numFmt numFmtId="166" formatCode="_(* #,##0.00_);_(* \(#,##0.00\);_(* &quot;-&quot;??_);_(@_)"/>
    <numFmt numFmtId="167" formatCode="0.00\ &quot;km =&quot;"/>
    <numFmt numFmtId="168" formatCode="_(* #,##0.0000_);_(* \(#,##0.0000\);_(* \-??_);_(@_)"/>
    <numFmt numFmtId="169" formatCode="\$#,##0\ ;\(\$#,##0\)"/>
    <numFmt numFmtId="170" formatCode="0.0000%"/>
    <numFmt numFmtId="171" formatCode="_(* #,##0.00_);_(* \(#,##0.00\);_(* \-??_);_(@_)"/>
    <numFmt numFmtId="172" formatCode="&quot;R$ &quot;#,##0.00"/>
    <numFmt numFmtId="173" formatCode="_(&quot;R$ &quot;* #,##0.00_);_(&quot;R$ &quot;* \(#,##0.00\);_(&quot;R$ &quot;* &quot;-&quot;??_);_(@_)"/>
    <numFmt numFmtId="174" formatCode="_-* #,##0.0000_-;\-* #,##0.0000_-;_-* &quot;-&quot;??_-;_-@_-"/>
    <numFmt numFmtId="175" formatCode="* #,##0.00\ ;* \(#,##0.00\);* \-#\ ;@\ "/>
    <numFmt numFmtId="176" formatCode="_([$€-2]* #,##0.00_);_([$€-2]* \(#,##0.00\);_([$€-2]* &quot;-&quot;??_)"/>
    <numFmt numFmtId="177" formatCode="_-* #,##0.00000_-;\-* #,##0.00000_-;_-* &quot;-&quot;??_-;_-@_-"/>
    <numFmt numFmtId="178" formatCode="#,##0.0000"/>
  </numFmts>
  <fonts count="8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</font>
    <font>
      <sz val="8"/>
      <color theme="1"/>
      <name val="Calibri"/>
      <family val="2"/>
      <scheme val="minor"/>
    </font>
    <font>
      <sz val="12"/>
      <name val="Calibri"/>
      <family val="2"/>
    </font>
    <font>
      <b/>
      <sz val="12"/>
      <color theme="1"/>
      <name val="Calibri"/>
      <family val="2"/>
      <scheme val="minor"/>
    </font>
    <font>
      <sz val="11"/>
      <name val="Arial"/>
      <family val="2"/>
    </font>
    <font>
      <b/>
      <sz val="12"/>
      <name val="Calibri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color indexed="18"/>
      <name val="Arial"/>
      <family val="2"/>
    </font>
    <font>
      <sz val="10"/>
      <color indexed="12"/>
      <name val="Arial"/>
      <family val="2"/>
    </font>
    <font>
      <sz val="11"/>
      <color indexed="10"/>
      <name val="Arial"/>
      <family val="2"/>
    </font>
    <font>
      <b/>
      <sz val="11"/>
      <color indexed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9"/>
      <color indexed="8"/>
      <name val="Calibri"/>
      <family val="2"/>
    </font>
    <font>
      <sz val="18"/>
      <color indexed="8"/>
      <name val="Calibri"/>
      <family val="2"/>
    </font>
    <font>
      <sz val="12"/>
      <color indexed="8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0"/>
      <name val="Calibri"/>
      <family val="2"/>
    </font>
    <font>
      <sz val="10"/>
      <color indexed="8"/>
      <name val="Arial"/>
      <family val="2"/>
    </font>
    <font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10"/>
      <name val="Times New Roman"/>
      <family val="1"/>
    </font>
    <font>
      <sz val="12"/>
      <color indexed="8"/>
      <name val="Times New Roman"/>
      <family val="1"/>
    </font>
    <font>
      <sz val="10"/>
      <color indexed="10"/>
      <name val="Calibri"/>
      <family val="2"/>
    </font>
    <font>
      <b/>
      <sz val="14"/>
      <color indexed="8"/>
      <name val="Calibri"/>
      <family val="2"/>
    </font>
    <font>
      <b/>
      <sz val="9"/>
      <color indexed="8"/>
      <name val="Calibri"/>
      <family val="2"/>
    </font>
    <font>
      <sz val="9"/>
      <name val="Calibri"/>
      <family val="2"/>
    </font>
    <font>
      <sz val="9"/>
      <color indexed="10"/>
      <name val="Calibri"/>
      <family val="2"/>
    </font>
    <font>
      <sz val="11"/>
      <name val="Calibri"/>
      <family val="2"/>
    </font>
    <font>
      <b/>
      <sz val="10"/>
      <color indexed="10"/>
      <name val="Times New Roman"/>
      <family val="1"/>
    </font>
    <font>
      <b/>
      <sz val="12"/>
      <name val="Times New Roman"/>
      <family val="1"/>
    </font>
    <font>
      <sz val="11"/>
      <color indexed="9"/>
      <name val="Calibri"/>
      <family val="2"/>
    </font>
    <font>
      <sz val="11"/>
      <color indexed="60"/>
      <name val="Calibri"/>
      <family val="2"/>
    </font>
    <font>
      <i/>
      <sz val="11"/>
      <color indexed="23"/>
      <name val="Calibri"/>
      <family val="2"/>
    </font>
    <font>
      <sz val="10"/>
      <color indexed="24"/>
      <name val="Arial"/>
      <family val="2"/>
    </font>
    <font>
      <sz val="11"/>
      <color indexed="62"/>
      <name val="Calibri"/>
      <family val="2"/>
    </font>
    <font>
      <b/>
      <sz val="13"/>
      <color indexed="56"/>
      <name val="Calibri"/>
      <family val="2"/>
    </font>
    <font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1"/>
      <color indexed="52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sz val="8"/>
      <name val="Times New Roman"/>
      <family val="1"/>
    </font>
    <font>
      <sz val="9"/>
      <name val="Geneva"/>
      <charset val="134"/>
    </font>
    <font>
      <b/>
      <sz val="12"/>
      <color indexed="24"/>
      <name val="Arial"/>
      <family val="2"/>
    </font>
    <font>
      <sz val="10"/>
      <name val="MS Sans Serif"/>
      <family val="2"/>
    </font>
    <font>
      <sz val="12"/>
      <name val="Times New Roman"/>
      <family val="1"/>
    </font>
    <font>
      <b/>
      <sz val="11"/>
      <color indexed="9"/>
      <name val="Calibri"/>
      <family val="2"/>
    </font>
    <font>
      <b/>
      <sz val="18"/>
      <color indexed="24"/>
      <name val="Arial"/>
      <family val="2"/>
    </font>
    <font>
      <sz val="12"/>
      <name val="Lucida Casual"/>
      <charset val="134"/>
    </font>
    <font>
      <u/>
      <sz val="10"/>
      <color indexed="12"/>
      <name val="Arial"/>
      <family val="2"/>
    </font>
    <font>
      <b/>
      <sz val="11"/>
      <color indexed="56"/>
      <name val="Calibri"/>
      <family val="2"/>
    </font>
    <font>
      <b/>
      <sz val="18"/>
      <color indexed="62"/>
      <name val="Cambria"/>
      <family val="1"/>
    </font>
    <font>
      <b/>
      <sz val="11"/>
      <color indexed="63"/>
      <name val="Calibri"/>
      <family val="2"/>
    </font>
    <font>
      <b/>
      <sz val="15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1"/>
    </font>
    <font>
      <b/>
      <sz val="13"/>
      <color indexed="62"/>
      <name val="Calibri"/>
      <family val="2"/>
    </font>
    <font>
      <u/>
      <sz val="11"/>
      <name val="Arial"/>
      <family val="2"/>
    </font>
    <font>
      <sz val="9"/>
      <name val="Tahoma"/>
      <family val="2"/>
    </font>
    <font>
      <b/>
      <sz val="9"/>
      <name val="Tahoma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bgColor indexed="9"/>
      </patternFill>
    </fill>
    <fill>
      <patternFill patternType="solid">
        <fgColor indexed="10"/>
        <bgColor indexed="64"/>
      </patternFill>
    </fill>
    <fill>
      <patternFill patternType="solid">
        <fgColor indexed="20"/>
        <bgColor indexed="36"/>
      </patternFill>
    </fill>
    <fill>
      <patternFill patternType="solid">
        <fgColor indexed="44"/>
        <bgColor indexed="31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45"/>
      </patternFill>
    </fill>
    <fill>
      <patternFill patternType="solid">
        <fgColor indexed="42"/>
        <bgColor indexed="27"/>
      </patternFill>
    </fill>
    <fill>
      <patternFill patternType="solid">
        <fgColor indexed="62"/>
        <bgColor indexed="56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indexed="26"/>
        <bgColor indexed="9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41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40"/>
      </patternFill>
    </fill>
    <fill>
      <patternFill patternType="solid">
        <fgColor indexed="51"/>
        <bgColor indexed="13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52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indexed="30"/>
        <bgColor indexed="21"/>
      </patternFill>
    </fill>
    <fill>
      <patternFill patternType="solid">
        <fgColor indexed="31"/>
        <bgColor indexed="22"/>
      </patternFill>
    </fill>
    <fill>
      <patternFill patternType="solid">
        <fgColor indexed="11"/>
        <bgColor indexed="49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57"/>
        <bgColor indexed="21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indexed="10"/>
        <bgColor indexed="60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26"/>
      </patternFill>
    </fill>
  </fills>
  <borders count="10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55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33">
    <xf numFmtId="0" fontId="0" fillId="0" borderId="0"/>
    <xf numFmtId="43" fontId="24" fillId="0" borderId="0" applyFont="0" applyFill="0" applyBorder="0" applyAlignment="0" applyProtection="0"/>
    <xf numFmtId="0" fontId="24" fillId="25" borderId="0" applyNumberFormat="0" applyBorder="0" applyAlignment="0" applyProtection="0"/>
    <xf numFmtId="9" fontId="24" fillId="0" borderId="0" applyFont="0" applyFill="0" applyBorder="0" applyAlignment="0" applyProtection="0"/>
    <xf numFmtId="0" fontId="49" fillId="26" borderId="89" applyNumberFormat="0" applyAlignment="0" applyProtection="0"/>
    <xf numFmtId="0" fontId="50" fillId="28" borderId="0" applyNumberFormat="0" applyBorder="0" applyAlignment="0" applyProtection="0"/>
    <xf numFmtId="0" fontId="15" fillId="0" borderId="0"/>
    <xf numFmtId="0" fontId="23" fillId="33" borderId="95" applyNumberFormat="0" applyFont="0" applyAlignment="0" applyProtection="0"/>
    <xf numFmtId="0" fontId="23" fillId="0" borderId="0"/>
    <xf numFmtId="0" fontId="24" fillId="27" borderId="0" applyNumberFormat="0" applyBorder="0" applyAlignment="0" applyProtection="0"/>
    <xf numFmtId="0" fontId="57" fillId="36" borderId="94" applyNumberFormat="0" applyAlignment="0" applyProtection="0"/>
    <xf numFmtId="0" fontId="49" fillId="5" borderId="89" applyNumberFormat="0" applyAlignment="0" applyProtection="0"/>
    <xf numFmtId="0" fontId="24" fillId="35" borderId="0" applyNumberFormat="0" applyBorder="0" applyAlignment="0" applyProtection="0"/>
    <xf numFmtId="0" fontId="15" fillId="0" borderId="0"/>
    <xf numFmtId="173" fontId="23" fillId="0" borderId="0" applyFont="0" applyFill="0" applyBorder="0" applyAlignment="0" applyProtection="0"/>
    <xf numFmtId="0" fontId="24" fillId="38" borderId="0" applyNumberFormat="0" applyBorder="0" applyAlignment="0" applyProtection="0"/>
    <xf numFmtId="0" fontId="58" fillId="0" borderId="0" applyNumberFormat="0" applyFill="0" applyBorder="0" applyAlignment="0" applyProtection="0"/>
    <xf numFmtId="167" fontId="23" fillId="0" borderId="0"/>
    <xf numFmtId="0" fontId="41" fillId="37" borderId="0" applyNumberFormat="0" applyBorder="0" applyAlignment="0" applyProtection="0"/>
    <xf numFmtId="0" fontId="72" fillId="0" borderId="0"/>
    <xf numFmtId="0" fontId="72" fillId="0" borderId="0"/>
    <xf numFmtId="0" fontId="23" fillId="0" borderId="0"/>
    <xf numFmtId="0" fontId="24" fillId="28" borderId="0" applyNumberFormat="0" applyBorder="0" applyAlignment="0" applyProtection="0"/>
    <xf numFmtId="0" fontId="24" fillId="18" borderId="0" applyNumberFormat="0" applyBorder="0" applyAlignment="0" applyProtection="0"/>
    <xf numFmtId="0" fontId="53" fillId="0" borderId="0"/>
    <xf numFmtId="0" fontId="24" fillId="40" borderId="0" applyNumberFormat="0" applyBorder="0" applyAlignment="0" applyProtection="0"/>
    <xf numFmtId="0" fontId="24" fillId="22" borderId="0" applyNumberFormat="0" applyBorder="0" applyAlignment="0" applyProtection="0"/>
    <xf numFmtId="0" fontId="24" fillId="7" borderId="0" applyNumberFormat="0" applyBorder="0" applyAlignment="0" applyProtection="0"/>
    <xf numFmtId="0" fontId="41" fillId="41" borderId="0" applyNumberFormat="0" applyBorder="0" applyAlignment="0" applyProtection="0"/>
    <xf numFmtId="0" fontId="24" fillId="42" borderId="0" applyNumberFormat="0" applyBorder="0" applyAlignment="0" applyProtection="0"/>
    <xf numFmtId="173" fontId="23" fillId="0" borderId="0" applyFont="0" applyFill="0" applyBorder="0" applyAlignment="0" applyProtection="0"/>
    <xf numFmtId="0" fontId="24" fillId="38" borderId="0" applyNumberFormat="0" applyBorder="0" applyAlignment="0" applyProtection="0"/>
    <xf numFmtId="0" fontId="72" fillId="0" borderId="0"/>
    <xf numFmtId="0" fontId="24" fillId="12" borderId="0" applyNumberFormat="0" applyBorder="0" applyAlignment="0" applyProtection="0"/>
    <xf numFmtId="0" fontId="24" fillId="22" borderId="0" applyNumberFormat="0" applyBorder="0" applyAlignment="0" applyProtection="0"/>
    <xf numFmtId="166" fontId="24" fillId="0" borderId="0" applyFont="0" applyFill="0" applyBorder="0" applyAlignment="0" applyProtection="0"/>
    <xf numFmtId="0" fontId="24" fillId="12" borderId="0" applyNumberFormat="0" applyBorder="0" applyAlignment="0" applyProtection="0"/>
    <xf numFmtId="0" fontId="24" fillId="2" borderId="0" applyNumberFormat="0" applyBorder="0" applyAlignment="0" applyProtection="0"/>
    <xf numFmtId="0" fontId="24" fillId="0" borderId="0"/>
    <xf numFmtId="0" fontId="24" fillId="22" borderId="0" applyNumberFormat="0" applyBorder="0" applyAlignment="0" applyProtection="0"/>
    <xf numFmtId="0" fontId="24" fillId="42" borderId="0" applyNumberFormat="0" applyBorder="0" applyAlignment="0" applyProtection="0"/>
    <xf numFmtId="0" fontId="24" fillId="14" borderId="0" applyNumberFormat="0" applyBorder="0" applyAlignment="0" applyProtection="0"/>
    <xf numFmtId="9" fontId="24" fillId="0" borderId="0" applyFont="0" applyFill="0" applyBorder="0" applyAlignment="0" applyProtection="0"/>
    <xf numFmtId="0" fontId="24" fillId="2" borderId="0" applyNumberFormat="0" applyBorder="0" applyAlignment="0" applyProtection="0"/>
    <xf numFmtId="0" fontId="24" fillId="24" borderId="0" applyNumberFormat="0" applyBorder="0" applyAlignment="0" applyProtection="0"/>
    <xf numFmtId="0" fontId="23" fillId="0" borderId="0"/>
    <xf numFmtId="0" fontId="24" fillId="4" borderId="0" applyNumberFormat="0" applyBorder="0" applyAlignment="0" applyProtection="0"/>
    <xf numFmtId="0" fontId="24" fillId="24" borderId="0" applyNumberFormat="0" applyBorder="0" applyAlignment="0" applyProtection="0"/>
    <xf numFmtId="0" fontId="24" fillId="33" borderId="0" applyNumberFormat="0" applyBorder="0" applyAlignment="0" applyProtection="0"/>
    <xf numFmtId="0" fontId="24" fillId="12" borderId="0" applyNumberFormat="0" applyBorder="0" applyAlignment="0" applyProtection="0"/>
    <xf numFmtId="0" fontId="24" fillId="18" borderId="0" applyNumberFormat="0" applyBorder="0" applyAlignment="0" applyProtection="0"/>
    <xf numFmtId="0" fontId="24" fillId="7" borderId="0" applyNumberFormat="0" applyBorder="0" applyAlignment="0" applyProtection="0"/>
    <xf numFmtId="0" fontId="24" fillId="21" borderId="0" applyNumberFormat="0" applyBorder="0" applyAlignment="0" applyProtection="0"/>
    <xf numFmtId="0" fontId="24" fillId="16" borderId="0" applyNumberFormat="0" applyBorder="0" applyAlignment="0" applyProtection="0"/>
    <xf numFmtId="0" fontId="24" fillId="40" borderId="0" applyNumberFormat="0" applyBorder="0" applyAlignment="0" applyProtection="0"/>
    <xf numFmtId="0" fontId="24" fillId="44" borderId="0" applyNumberFormat="0" applyBorder="0" applyAlignment="0" applyProtection="0"/>
    <xf numFmtId="0" fontId="24" fillId="11" borderId="0" applyNumberFormat="0" applyBorder="0" applyAlignment="0" applyProtection="0"/>
    <xf numFmtId="0" fontId="24" fillId="2" borderId="0" applyNumberFormat="0" applyBorder="0" applyAlignment="0" applyProtection="0"/>
    <xf numFmtId="0" fontId="24" fillId="11" borderId="0" applyNumberFormat="0" applyBorder="0" applyAlignment="0" applyProtection="0"/>
    <xf numFmtId="9" fontId="24" fillId="0" borderId="0" applyFont="0" applyFill="0" applyBorder="0" applyAlignment="0" applyProtection="0"/>
    <xf numFmtId="0" fontId="24" fillId="13" borderId="0" applyNumberFormat="0" applyBorder="0" applyAlignment="0" applyProtection="0"/>
    <xf numFmtId="3" fontId="44" fillId="0" borderId="0" applyFont="0" applyFill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22" borderId="0" applyNumberFormat="0" applyBorder="0" applyAlignment="0" applyProtection="0"/>
    <xf numFmtId="0" fontId="24" fillId="2" borderId="0" applyNumberFormat="0" applyBorder="0" applyAlignment="0" applyProtection="0"/>
    <xf numFmtId="0" fontId="24" fillId="11" borderId="0" applyNumberFormat="0" applyBorder="0" applyAlignment="0" applyProtection="0"/>
    <xf numFmtId="0" fontId="24" fillId="7" borderId="0" applyNumberFormat="0" applyBorder="0" applyAlignment="0" applyProtection="0"/>
    <xf numFmtId="0" fontId="24" fillId="11" borderId="0" applyNumberFormat="0" applyBorder="0" applyAlignment="0" applyProtection="0"/>
    <xf numFmtId="0" fontId="24" fillId="32" borderId="0" applyNumberFormat="0" applyBorder="0" applyAlignment="0" applyProtection="0"/>
    <xf numFmtId="0" fontId="23" fillId="0" borderId="0"/>
    <xf numFmtId="0" fontId="24" fillId="12" borderId="0" applyNumberFormat="0" applyBorder="0" applyAlignment="0" applyProtection="0"/>
    <xf numFmtId="0" fontId="24" fillId="32" borderId="0" applyNumberFormat="0" applyBorder="0" applyAlignment="0" applyProtection="0"/>
    <xf numFmtId="0" fontId="41" fillId="30" borderId="0" applyNumberFormat="0" applyBorder="0" applyAlignment="0" applyProtection="0"/>
    <xf numFmtId="0" fontId="41" fillId="21" borderId="0" applyNumberFormat="0" applyBorder="0" applyAlignment="0" applyProtection="0"/>
    <xf numFmtId="0" fontId="41" fillId="16" borderId="0" applyNumberFormat="0" applyBorder="0" applyAlignment="0" applyProtection="0"/>
    <xf numFmtId="0" fontId="41" fillId="17" borderId="0" applyNumberFormat="0" applyBorder="0" applyAlignment="0" applyProtection="0"/>
    <xf numFmtId="0" fontId="23" fillId="0" borderId="0"/>
    <xf numFmtId="0" fontId="41" fillId="20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41" fillId="20" borderId="0" applyNumberFormat="0" applyBorder="0" applyAlignment="0" applyProtection="0"/>
    <xf numFmtId="0" fontId="72" fillId="0" borderId="0"/>
    <xf numFmtId="0" fontId="41" fillId="13" borderId="0" applyNumberFormat="0" applyBorder="0" applyAlignment="0" applyProtection="0"/>
    <xf numFmtId="0" fontId="41" fillId="21" borderId="0" applyNumberFormat="0" applyBorder="0" applyAlignment="0" applyProtection="0"/>
    <xf numFmtId="0" fontId="41" fillId="39" borderId="0" applyNumberFormat="0" applyBorder="0" applyAlignment="0" applyProtection="0"/>
    <xf numFmtId="166" fontId="23" fillId="0" borderId="0" applyFont="0" applyFill="0" applyBorder="0" applyAlignment="0" applyProtection="0"/>
    <xf numFmtId="0" fontId="41" fillId="33" borderId="0" applyNumberFormat="0" applyBorder="0" applyAlignment="0" applyProtection="0"/>
    <xf numFmtId="0" fontId="41" fillId="10" borderId="0" applyNumberFormat="0" applyBorder="0" applyAlignment="0" applyProtection="0"/>
    <xf numFmtId="0" fontId="72" fillId="0" borderId="0"/>
    <xf numFmtId="0" fontId="41" fillId="45" borderId="0" applyNumberFormat="0" applyBorder="0" applyAlignment="0" applyProtection="0"/>
    <xf numFmtId="0" fontId="41" fillId="31" borderId="0" applyNumberFormat="0" applyBorder="0" applyAlignment="0" applyProtection="0"/>
    <xf numFmtId="0" fontId="41" fillId="20" borderId="0" applyNumberFormat="0" applyBorder="0" applyAlignment="0" applyProtection="0"/>
    <xf numFmtId="0" fontId="41" fillId="46" borderId="0" applyNumberFormat="0" applyBorder="0" applyAlignment="0" applyProtection="0"/>
    <xf numFmtId="0" fontId="41" fillId="12" borderId="0" applyNumberFormat="0" applyBorder="0" applyAlignment="0" applyProtection="0"/>
    <xf numFmtId="0" fontId="41" fillId="29" borderId="0" applyNumberFormat="0" applyBorder="0" applyAlignment="0" applyProtection="0"/>
    <xf numFmtId="0" fontId="41" fillId="9" borderId="0" applyNumberFormat="0" applyBorder="0" applyAlignment="0" applyProtection="0"/>
    <xf numFmtId="0" fontId="41" fillId="23" borderId="0" applyNumberFormat="0" applyBorder="0" applyAlignment="0" applyProtection="0"/>
    <xf numFmtId="0" fontId="41" fillId="17" borderId="0" applyNumberFormat="0" applyBorder="0" applyAlignment="0" applyProtection="0"/>
    <xf numFmtId="0" fontId="41" fillId="20" borderId="0" applyNumberFormat="0" applyBorder="0" applyAlignment="0" applyProtection="0"/>
    <xf numFmtId="0" fontId="41" fillId="41" borderId="0" applyNumberFormat="0" applyBorder="0" applyAlignment="0" applyProtection="0"/>
    <xf numFmtId="0" fontId="50" fillId="28" borderId="0" applyNumberFormat="0" applyBorder="0" applyAlignment="0" applyProtection="0"/>
    <xf numFmtId="0" fontId="51" fillId="14" borderId="0" applyNumberFormat="0" applyBorder="0" applyAlignment="0" applyProtection="0"/>
    <xf numFmtId="0" fontId="51" fillId="25" borderId="0" applyNumberFormat="0" applyBorder="0" applyAlignment="0" applyProtection="0"/>
    <xf numFmtId="0" fontId="49" fillId="2" borderId="89" applyNumberFormat="0" applyAlignment="0" applyProtection="0"/>
    <xf numFmtId="0" fontId="47" fillId="0" borderId="92" applyNumberFormat="0" applyFill="0" applyAlignment="0" applyProtection="0"/>
    <xf numFmtId="0" fontId="23" fillId="0" borderId="0"/>
    <xf numFmtId="0" fontId="47" fillId="0" borderId="92" applyNumberFormat="0" applyFill="0" applyAlignment="0" applyProtection="0"/>
    <xf numFmtId="0" fontId="23" fillId="0" borderId="0"/>
    <xf numFmtId="169" fontId="44" fillId="0" borderId="0" applyFont="0" applyFill="0" applyBorder="0" applyAlignment="0" applyProtection="0"/>
    <xf numFmtId="0" fontId="23" fillId="0" borderId="0" applyFont="0" applyFill="0" applyProtection="0">
      <alignment vertical="top"/>
    </xf>
    <xf numFmtId="0" fontId="44" fillId="0" borderId="0" applyFont="0" applyFill="0" applyBorder="0" applyAlignment="0" applyProtection="0"/>
    <xf numFmtId="0" fontId="41" fillId="15" borderId="0" applyNumberFormat="0" applyBorder="0" applyAlignment="0" applyProtection="0"/>
    <xf numFmtId="0" fontId="41" fillId="20" borderId="0" applyNumberFormat="0" applyBorder="0" applyAlignment="0" applyProtection="0"/>
    <xf numFmtId="0" fontId="72" fillId="0" borderId="0"/>
    <xf numFmtId="0" fontId="41" fillId="9" borderId="0" applyNumberFormat="0" applyBorder="0" applyAlignment="0" applyProtection="0"/>
    <xf numFmtId="0" fontId="41" fillId="43" borderId="0" applyNumberFormat="0" applyBorder="0" applyAlignment="0" applyProtection="0"/>
    <xf numFmtId="0" fontId="41" fillId="23" borderId="0" applyNumberFormat="0" applyBorder="0" applyAlignment="0" applyProtection="0"/>
    <xf numFmtId="0" fontId="41" fillId="10" borderId="0" applyNumberFormat="0" applyBorder="0" applyAlignment="0" applyProtection="0"/>
    <xf numFmtId="0" fontId="41" fillId="31" borderId="0" applyNumberFormat="0" applyBorder="0" applyAlignment="0" applyProtection="0"/>
    <xf numFmtId="0" fontId="41" fillId="34" borderId="0" applyNumberFormat="0" applyBorder="0" applyAlignment="0" applyProtection="0"/>
    <xf numFmtId="0" fontId="45" fillId="18" borderId="89" applyNumberFormat="0" applyAlignment="0" applyProtection="0"/>
    <xf numFmtId="0" fontId="45" fillId="12" borderId="89" applyNumberFormat="0" applyAlignment="0" applyProtection="0"/>
    <xf numFmtId="176" fontId="23" fillId="0" borderId="0" applyFont="0" applyFill="0" applyBorder="0" applyAlignment="0" applyProtection="0"/>
    <xf numFmtId="171" fontId="23" fillId="0" borderId="0"/>
    <xf numFmtId="9" fontId="15" fillId="0" borderId="0" applyFont="0" applyFill="0" applyBorder="0" applyAlignment="0" applyProtection="0"/>
    <xf numFmtId="0" fontId="62" fillId="0" borderId="0" applyNumberFormat="0" applyFill="0" applyBorder="0" applyAlignment="0" applyProtection="0"/>
    <xf numFmtId="0" fontId="23" fillId="0" borderId="0"/>
    <xf numFmtId="0" fontId="43" fillId="0" borderId="0" applyNumberFormat="0" applyFill="0" applyBorder="0" applyAlignment="0" applyProtection="0"/>
    <xf numFmtId="2" fontId="44" fillId="0" borderId="0" applyFont="0" applyFill="0" applyBorder="0" applyAlignment="0" applyProtection="0"/>
    <xf numFmtId="171" fontId="23" fillId="0" borderId="0" applyFill="0" applyBorder="0" applyAlignment="0" applyProtection="0"/>
    <xf numFmtId="2" fontId="23" fillId="0" borderId="0" applyFont="0" applyFill="0" applyProtection="0">
      <alignment vertical="top"/>
    </xf>
    <xf numFmtId="0" fontId="48" fillId="0" borderId="93" applyNumberFormat="0" applyFill="0" applyAlignment="0" applyProtection="0"/>
    <xf numFmtId="0" fontId="72" fillId="0" borderId="0"/>
    <xf numFmtId="0" fontId="46" fillId="0" borderId="91" applyNumberFormat="0" applyFill="0" applyAlignment="0" applyProtection="0"/>
    <xf numFmtId="0" fontId="72" fillId="0" borderId="0"/>
    <xf numFmtId="0" fontId="54" fillId="0" borderId="0" applyNumberFormat="0" applyFill="0" applyBorder="0" applyAlignment="0" applyProtection="0"/>
    <xf numFmtId="0" fontId="61" fillId="0" borderId="96" applyNumberFormat="0" applyFill="0" applyAlignment="0" applyProtection="0"/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50" fillId="42" borderId="0" applyNumberFormat="0" applyBorder="0" applyAlignment="0" applyProtection="0"/>
    <xf numFmtId="172" fontId="23" fillId="0" borderId="0" applyFont="0" applyFill="0" applyBorder="0" applyAlignment="0" applyProtection="0"/>
    <xf numFmtId="173" fontId="23" fillId="0" borderId="0" applyFont="0" applyFill="0" applyBorder="0" applyAlignment="0" applyProtection="0"/>
    <xf numFmtId="0" fontId="72" fillId="0" borderId="0"/>
    <xf numFmtId="3" fontId="23" fillId="0" borderId="0" applyFont="0" applyFill="0" applyBorder="0" applyAlignment="0" applyProtection="0"/>
    <xf numFmtId="0" fontId="42" fillId="49" borderId="0" applyNumberFormat="0" applyBorder="0" applyAlignment="0" applyProtection="0"/>
    <xf numFmtId="0" fontId="42" fillId="12" borderId="0" applyNumberFormat="0" applyBorder="0" applyAlignment="0" applyProtection="0"/>
    <xf numFmtId="0" fontId="72" fillId="0" borderId="0"/>
    <xf numFmtId="0" fontId="72" fillId="0" borderId="0"/>
    <xf numFmtId="0" fontId="23" fillId="0" borderId="0"/>
    <xf numFmtId="0" fontId="72" fillId="0" borderId="0"/>
    <xf numFmtId="0" fontId="56" fillId="0" borderId="0"/>
    <xf numFmtId="0" fontId="24" fillId="0" borderId="0"/>
    <xf numFmtId="0" fontId="23" fillId="0" borderId="0"/>
    <xf numFmtId="170" fontId="23" fillId="0" borderId="0"/>
    <xf numFmtId="0" fontId="23" fillId="0" borderId="0"/>
    <xf numFmtId="0" fontId="23" fillId="0" borderId="0"/>
    <xf numFmtId="0" fontId="48" fillId="0" borderId="93" applyNumberFormat="0" applyFill="0" applyAlignment="0" applyProtection="0"/>
    <xf numFmtId="0" fontId="23" fillId="0" borderId="0"/>
    <xf numFmtId="0" fontId="72" fillId="0" borderId="0"/>
    <xf numFmtId="0" fontId="23" fillId="0" borderId="0"/>
    <xf numFmtId="0" fontId="23" fillId="0" borderId="0"/>
    <xf numFmtId="0" fontId="72" fillId="0" borderId="0"/>
    <xf numFmtId="0" fontId="23" fillId="0" borderId="0"/>
    <xf numFmtId="0" fontId="23" fillId="0" borderId="0"/>
    <xf numFmtId="0" fontId="53" fillId="0" borderId="0"/>
    <xf numFmtId="0" fontId="23" fillId="0" borderId="0"/>
    <xf numFmtId="0" fontId="23" fillId="0" borderId="0"/>
    <xf numFmtId="0" fontId="72" fillId="0" borderId="0"/>
    <xf numFmtId="0" fontId="72" fillId="0" borderId="0"/>
    <xf numFmtId="0" fontId="23" fillId="0" borderId="0" applyNumberFormat="0" applyFont="0" applyFill="0" applyBorder="0" applyAlignment="0" applyProtection="0">
      <alignment vertical="top"/>
    </xf>
    <xf numFmtId="0" fontId="23" fillId="0" borderId="0"/>
    <xf numFmtId="0" fontId="15" fillId="0" borderId="0"/>
    <xf numFmtId="0" fontId="23" fillId="0" borderId="0"/>
    <xf numFmtId="0" fontId="23" fillId="0" borderId="0"/>
    <xf numFmtId="0" fontId="23" fillId="0" borderId="0"/>
    <xf numFmtId="0" fontId="52" fillId="0" borderId="0"/>
    <xf numFmtId="0" fontId="23" fillId="19" borderId="90" applyNumberFormat="0" applyAlignment="0" applyProtection="0"/>
    <xf numFmtId="0" fontId="27" fillId="0" borderId="0"/>
    <xf numFmtId="0" fontId="23" fillId="0" borderId="0"/>
    <xf numFmtId="0" fontId="55" fillId="0" borderId="0"/>
    <xf numFmtId="0" fontId="23" fillId="33" borderId="90" applyNumberFormat="0" applyFont="0" applyAlignment="0" applyProtection="0"/>
    <xf numFmtId="0" fontId="23" fillId="0" borderId="0"/>
    <xf numFmtId="0" fontId="23" fillId="0" borderId="0"/>
    <xf numFmtId="0" fontId="24" fillId="0" borderId="0"/>
    <xf numFmtId="0" fontId="59" fillId="0" borderId="0"/>
    <xf numFmtId="0" fontId="63" fillId="2" borderId="97" applyNumberFormat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2" fillId="0" borderId="0" applyFill="0" applyBorder="0" applyAlignment="0" applyProtection="0"/>
    <xf numFmtId="0" fontId="64" fillId="0" borderId="98" applyNumberFormat="0" applyFill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63" fillId="26" borderId="97" applyNumberFormat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43" fontId="24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61" fillId="0" borderId="96" applyNumberFormat="0" applyFill="0" applyAlignment="0" applyProtection="0"/>
    <xf numFmtId="166" fontId="15" fillId="0" borderId="0" applyFont="0" applyFill="0" applyBorder="0" applyAlignment="0" applyProtection="0"/>
    <xf numFmtId="0" fontId="65" fillId="0" borderId="99" applyNumberFormat="0" applyFill="0" applyAlignment="0" applyProtection="0"/>
    <xf numFmtId="166" fontId="15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4" fillId="0" borderId="0" applyFont="0" applyFill="0" applyBorder="0" applyAlignment="0" applyProtection="0"/>
    <xf numFmtId="175" fontId="23" fillId="0" borderId="0"/>
    <xf numFmtId="0" fontId="66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4" fillId="0" borderId="100" applyNumberFormat="0" applyFill="0" applyAlignment="0" applyProtection="0"/>
    <xf numFmtId="0" fontId="25" fillId="0" borderId="101" applyNumberFormat="0" applyFill="0" applyAlignment="0" applyProtection="0"/>
    <xf numFmtId="0" fontId="67" fillId="0" borderId="0" applyNumberFormat="0" applyFill="0" applyBorder="0" applyAlignment="0" applyProtection="0"/>
    <xf numFmtId="0" fontId="46" fillId="0" borderId="91" applyNumberFormat="0" applyFill="0" applyAlignment="0" applyProtection="0"/>
    <xf numFmtId="0" fontId="68" fillId="0" borderId="102" applyNumberFormat="0" applyFill="0" applyAlignment="0" applyProtection="0"/>
    <xf numFmtId="0" fontId="61" fillId="0" borderId="0" applyNumberFormat="0" applyFill="0" applyBorder="0" applyAlignment="0" applyProtection="0"/>
    <xf numFmtId="0" fontId="25" fillId="0" borderId="103" applyNumberFormat="0" applyFill="0" applyAlignment="0" applyProtection="0"/>
    <xf numFmtId="166" fontId="23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40" fontId="52" fillId="0" borderId="0" applyFill="0" applyBorder="0" applyAlignment="0" applyProtection="0"/>
    <xf numFmtId="43" fontId="24" fillId="0" borderId="0" applyFont="0" applyFill="0" applyBorder="0" applyAlignment="0" applyProtection="0"/>
    <xf numFmtId="166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11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3" fillId="2" borderId="7" xfId="0" applyFont="1" applyFill="1" applyBorder="1"/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horizontal="center" vertical="center"/>
    </xf>
    <xf numFmtId="164" fontId="3" fillId="3" borderId="7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4" fontId="2" fillId="0" borderId="0" xfId="0" applyNumberFormat="1" applyFont="1" applyBorder="1" applyAlignment="1">
      <alignment horizontal="center" vertical="center"/>
    </xf>
    <xf numFmtId="4" fontId="2" fillId="0" borderId="5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166" fontId="7" fillId="0" borderId="0" xfId="222" applyFont="1" applyBorder="1" applyAlignment="1">
      <alignment vertical="center"/>
    </xf>
    <xf numFmtId="166" fontId="7" fillId="0" borderId="0" xfId="222" applyFont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12" xfId="0" applyFont="1" applyBorder="1"/>
    <xf numFmtId="0" fontId="9" fillId="0" borderId="13" xfId="0" applyFont="1" applyBorder="1"/>
    <xf numFmtId="0" fontId="10" fillId="5" borderId="0" xfId="0" applyFont="1" applyFill="1"/>
    <xf numFmtId="0" fontId="0" fillId="5" borderId="0" xfId="0" applyFill="1"/>
    <xf numFmtId="0" fontId="9" fillId="0" borderId="14" xfId="0" applyFont="1" applyBorder="1" applyAlignment="1">
      <alignment vertical="center"/>
    </xf>
    <xf numFmtId="0" fontId="9" fillId="0" borderId="15" xfId="0" applyFont="1" applyBorder="1"/>
    <xf numFmtId="0" fontId="10" fillId="5" borderId="16" xfId="0" applyFont="1" applyFill="1" applyBorder="1"/>
    <xf numFmtId="0" fontId="11" fillId="5" borderId="16" xfId="0" applyFont="1" applyFill="1" applyBorder="1"/>
    <xf numFmtId="10" fontId="12" fillId="5" borderId="16" xfId="0" applyNumberFormat="1" applyFont="1" applyFill="1" applyBorder="1"/>
    <xf numFmtId="0" fontId="9" fillId="4" borderId="19" xfId="0" applyFont="1" applyFill="1" applyBorder="1" applyAlignment="1" applyProtection="1">
      <alignment vertical="center"/>
      <protection locked="0"/>
    </xf>
    <xf numFmtId="10" fontId="13" fillId="5" borderId="20" xfId="3" applyNumberFormat="1" applyFont="1" applyFill="1" applyBorder="1" applyAlignment="1" applyProtection="1">
      <alignment vertical="center"/>
      <protection locked="0"/>
    </xf>
    <xf numFmtId="0" fontId="0" fillId="5" borderId="16" xfId="0" applyFill="1" applyBorder="1"/>
    <xf numFmtId="0" fontId="9" fillId="4" borderId="21" xfId="0" applyFont="1" applyFill="1" applyBorder="1" applyAlignment="1" applyProtection="1">
      <alignment vertical="center"/>
      <protection locked="0"/>
    </xf>
    <xf numFmtId="0" fontId="14" fillId="0" borderId="22" xfId="0" applyFont="1" applyBorder="1" applyAlignment="1" applyProtection="1">
      <alignment vertical="center"/>
      <protection locked="0"/>
    </xf>
    <xf numFmtId="0" fontId="7" fillId="4" borderId="23" xfId="0" applyFont="1" applyFill="1" applyBorder="1" applyAlignment="1" applyProtection="1">
      <alignment vertical="center"/>
      <protection locked="0"/>
    </xf>
    <xf numFmtId="10" fontId="7" fillId="0" borderId="24" xfId="3" applyNumberFormat="1" applyFont="1" applyBorder="1" applyAlignment="1" applyProtection="1">
      <alignment vertical="center"/>
    </xf>
    <xf numFmtId="0" fontId="7" fillId="4" borderId="25" xfId="0" applyFont="1" applyFill="1" applyBorder="1" applyAlignment="1" applyProtection="1">
      <alignment vertical="center"/>
      <protection locked="0"/>
    </xf>
    <xf numFmtId="10" fontId="7" fillId="0" borderId="26" xfId="3" applyNumberFormat="1" applyFont="1" applyBorder="1" applyAlignment="1" applyProtection="1">
      <alignment vertical="center"/>
    </xf>
    <xf numFmtId="0" fontId="9" fillId="4" borderId="27" xfId="0" applyFont="1" applyFill="1" applyBorder="1" applyAlignment="1" applyProtection="1">
      <alignment horizontal="left" vertical="center"/>
      <protection locked="0"/>
    </xf>
    <xf numFmtId="10" fontId="9" fillId="0" borderId="28" xfId="3" applyNumberFormat="1" applyFont="1" applyBorder="1" applyAlignment="1" applyProtection="1">
      <alignment horizontal="right" vertical="center"/>
    </xf>
    <xf numFmtId="0" fontId="9" fillId="4" borderId="29" xfId="0" applyFont="1" applyFill="1" applyBorder="1" applyAlignment="1" applyProtection="1">
      <alignment vertical="center"/>
      <protection locked="0"/>
    </xf>
    <xf numFmtId="10" fontId="13" fillId="0" borderId="30" xfId="0" applyNumberFormat="1" applyFont="1" applyBorder="1" applyAlignment="1" applyProtection="1">
      <alignment vertical="center"/>
      <protection locked="0"/>
    </xf>
    <xf numFmtId="0" fontId="7" fillId="5" borderId="14" xfId="0" applyFont="1" applyFill="1" applyBorder="1" applyAlignment="1" applyProtection="1">
      <alignment vertical="center"/>
      <protection locked="0"/>
    </xf>
    <xf numFmtId="0" fontId="7" fillId="5" borderId="15" xfId="0" applyFont="1" applyFill="1" applyBorder="1" applyAlignment="1" applyProtection="1">
      <alignment vertical="center"/>
      <protection locked="0"/>
    </xf>
    <xf numFmtId="0" fontId="7" fillId="0" borderId="31" xfId="0" applyFont="1" applyBorder="1" applyAlignment="1" applyProtection="1">
      <alignment horizontal="left" vertical="center"/>
      <protection locked="0"/>
    </xf>
    <xf numFmtId="10" fontId="9" fillId="5" borderId="33" xfId="3" applyNumberFormat="1" applyFont="1" applyFill="1" applyBorder="1" applyAlignment="1" applyProtection="1">
      <alignment vertical="center"/>
    </xf>
    <xf numFmtId="0" fontId="7" fillId="5" borderId="14" xfId="0" applyFont="1" applyFill="1" applyBorder="1" applyAlignment="1" applyProtection="1">
      <alignment horizontal="center" vertical="center"/>
      <protection locked="0"/>
    </xf>
    <xf numFmtId="0" fontId="9" fillId="5" borderId="15" xfId="0" applyFont="1" applyFill="1" applyBorder="1" applyAlignment="1" applyProtection="1">
      <alignment vertical="center"/>
      <protection locked="0"/>
    </xf>
    <xf numFmtId="0" fontId="7" fillId="5" borderId="14" xfId="0" applyFont="1" applyFill="1" applyBorder="1" applyAlignment="1" applyProtection="1">
      <alignment horizontal="center"/>
      <protection locked="0"/>
    </xf>
    <xf numFmtId="0" fontId="7" fillId="5" borderId="14" xfId="0" applyFont="1" applyFill="1" applyBorder="1" applyAlignment="1" applyProtection="1">
      <alignment horizontal="center" vertical="top"/>
      <protection locked="0"/>
    </xf>
    <xf numFmtId="0" fontId="7" fillId="5" borderId="17" xfId="0" applyFont="1" applyFill="1" applyBorder="1" applyAlignment="1" applyProtection="1">
      <alignment horizontal="center" vertical="center" wrapText="1"/>
      <protection locked="0"/>
    </xf>
    <xf numFmtId="0" fontId="9" fillId="5" borderId="18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/>
    <xf numFmtId="0" fontId="16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10" fontId="13" fillId="0" borderId="0" xfId="0" applyNumberFormat="1" applyFont="1"/>
    <xf numFmtId="0" fontId="17" fillId="5" borderId="0" xfId="0" applyFont="1" applyFill="1" applyBorder="1" applyProtection="1"/>
    <xf numFmtId="0" fontId="18" fillId="5" borderId="0" xfId="0" applyFont="1" applyFill="1" applyBorder="1" applyProtection="1"/>
    <xf numFmtId="0" fontId="18" fillId="0" borderId="0" xfId="0" applyFont="1" applyBorder="1" applyProtection="1"/>
    <xf numFmtId="49" fontId="17" fillId="5" borderId="34" xfId="0" applyNumberFormat="1" applyFont="1" applyFill="1" applyBorder="1" applyProtection="1"/>
    <xf numFmtId="49" fontId="19" fillId="5" borderId="0" xfId="0" applyNumberFormat="1" applyFont="1" applyFill="1" applyBorder="1" applyAlignment="1" applyProtection="1">
      <alignment horizontal="left"/>
    </xf>
    <xf numFmtId="49" fontId="17" fillId="5" borderId="35" xfId="0" applyNumberFormat="1" applyFont="1" applyFill="1" applyBorder="1" applyProtection="1"/>
    <xf numFmtId="0" fontId="17" fillId="5" borderId="34" xfId="0" applyFont="1" applyFill="1" applyBorder="1" applyAlignment="1" applyProtection="1">
      <alignment horizontal="center"/>
    </xf>
    <xf numFmtId="43" fontId="17" fillId="5" borderId="34" xfId="1" applyFont="1" applyFill="1" applyBorder="1" applyAlignment="1" applyProtection="1">
      <alignment horizontal="center"/>
    </xf>
    <xf numFmtId="43" fontId="17" fillId="5" borderId="34" xfId="1" applyFont="1" applyFill="1" applyBorder="1" applyProtection="1"/>
    <xf numFmtId="43" fontId="17" fillId="0" borderId="34" xfId="1" applyFont="1" applyBorder="1" applyProtection="1"/>
    <xf numFmtId="0" fontId="17" fillId="0" borderId="0" xfId="0" applyFont="1" applyBorder="1" applyProtection="1"/>
    <xf numFmtId="4" fontId="17" fillId="0" borderId="0" xfId="0" applyNumberFormat="1" applyFont="1" applyBorder="1" applyAlignment="1" applyProtection="1">
      <alignment vertical="center"/>
    </xf>
    <xf numFmtId="0" fontId="17" fillId="0" borderId="0" xfId="0" applyFont="1" applyBorder="1" applyAlignment="1" applyProtection="1">
      <alignment vertical="center"/>
    </xf>
    <xf numFmtId="0" fontId="17" fillId="6" borderId="0" xfId="0" applyFont="1" applyFill="1" applyBorder="1" applyProtection="1"/>
    <xf numFmtId="0" fontId="17" fillId="5" borderId="34" xfId="0" applyFont="1" applyFill="1" applyBorder="1" applyProtection="1"/>
    <xf numFmtId="0" fontId="17" fillId="5" borderId="36" xfId="0" applyFont="1" applyFill="1" applyBorder="1" applyProtection="1"/>
    <xf numFmtId="49" fontId="22" fillId="7" borderId="19" xfId="0" applyNumberFormat="1" applyFont="1" applyFill="1" applyBorder="1" applyAlignment="1" applyProtection="1">
      <alignment horizontal="center" vertical="center" wrapText="1"/>
    </xf>
    <xf numFmtId="49" fontId="3" fillId="7" borderId="37" xfId="0" applyNumberFormat="1" applyFont="1" applyFill="1" applyBorder="1" applyAlignment="1" applyProtection="1">
      <alignment horizontal="center" vertical="center" wrapText="1"/>
    </xf>
    <xf numFmtId="0" fontId="22" fillId="7" borderId="37" xfId="0" applyFont="1" applyFill="1" applyBorder="1" applyAlignment="1" applyProtection="1">
      <alignment horizontal="center" vertical="center"/>
    </xf>
    <xf numFmtId="43" fontId="22" fillId="7" borderId="37" xfId="1" applyFont="1" applyFill="1" applyBorder="1" applyAlignment="1" applyProtection="1">
      <alignment horizontal="center" vertical="center" wrapText="1"/>
    </xf>
    <xf numFmtId="43" fontId="22" fillId="7" borderId="20" xfId="1" applyFont="1" applyFill="1" applyBorder="1" applyAlignment="1" applyProtection="1">
      <alignment horizontal="center" vertical="center" wrapText="1"/>
    </xf>
    <xf numFmtId="43" fontId="22" fillId="0" borderId="35" xfId="1" applyFont="1" applyFill="1" applyBorder="1" applyAlignment="1" applyProtection="1">
      <alignment horizontal="center" vertical="center" wrapText="1"/>
    </xf>
    <xf numFmtId="0" fontId="16" fillId="8" borderId="38" xfId="0" applyFont="1" applyFill="1" applyBorder="1" applyAlignment="1" applyProtection="1">
      <alignment horizontal="center" vertical="center" wrapText="1"/>
    </xf>
    <xf numFmtId="0" fontId="16" fillId="8" borderId="39" xfId="0" applyFont="1" applyFill="1" applyBorder="1" applyAlignment="1" applyProtection="1">
      <alignment horizontal="center" vertical="center" wrapText="1"/>
    </xf>
    <xf numFmtId="0" fontId="16" fillId="8" borderId="40" xfId="0" applyFont="1" applyFill="1" applyBorder="1" applyAlignment="1" applyProtection="1">
      <alignment horizontal="center" vertical="center" wrapText="1"/>
    </xf>
    <xf numFmtId="0" fontId="16" fillId="8" borderId="35" xfId="0" applyFont="1" applyFill="1" applyBorder="1" applyAlignment="1" applyProtection="1">
      <alignment horizontal="center" vertical="center" wrapText="1"/>
    </xf>
    <xf numFmtId="0" fontId="16" fillId="5" borderId="41" xfId="0" applyFont="1" applyFill="1" applyBorder="1" applyAlignment="1" applyProtection="1">
      <alignment horizontal="center" vertical="center" wrapText="1"/>
    </xf>
    <xf numFmtId="0" fontId="16" fillId="5" borderId="34" xfId="0" applyFont="1" applyFill="1" applyBorder="1" applyAlignment="1" applyProtection="1">
      <alignment horizontal="center" vertical="center" wrapText="1"/>
    </xf>
    <xf numFmtId="0" fontId="22" fillId="5" borderId="35" xfId="0" applyFont="1" applyFill="1" applyBorder="1" applyAlignment="1" applyProtection="1">
      <alignment horizontal="left" vertical="center" wrapText="1"/>
    </xf>
    <xf numFmtId="43" fontId="22" fillId="5" borderId="34" xfId="1" applyFont="1" applyFill="1" applyBorder="1" applyAlignment="1" applyProtection="1">
      <alignment horizontal="center" vertical="center" wrapText="1"/>
    </xf>
    <xf numFmtId="43" fontId="22" fillId="5" borderId="34" xfId="1" applyFont="1" applyFill="1" applyBorder="1" applyAlignment="1" applyProtection="1">
      <alignment horizontal="right" vertical="center" wrapText="1"/>
    </xf>
    <xf numFmtId="173" fontId="18" fillId="5" borderId="42" xfId="0" applyNumberFormat="1" applyFont="1" applyFill="1" applyBorder="1" applyAlignment="1" applyProtection="1">
      <alignment vertical="center"/>
    </xf>
    <xf numFmtId="166" fontId="18" fillId="2" borderId="35" xfId="0" applyNumberFormat="1" applyFont="1" applyFill="1" applyBorder="1" applyAlignment="1" applyProtection="1">
      <alignment vertical="center"/>
    </xf>
    <xf numFmtId="0" fontId="15" fillId="5" borderId="41" xfId="0" applyFont="1" applyFill="1" applyBorder="1" applyAlignment="1" applyProtection="1">
      <alignment horizontal="center" vertical="center" wrapText="1"/>
    </xf>
    <xf numFmtId="0" fontId="15" fillId="5" borderId="34" xfId="0" applyFont="1" applyFill="1" applyBorder="1" applyAlignment="1" applyProtection="1">
      <alignment horizontal="center" vertical="center" wrapText="1"/>
    </xf>
    <xf numFmtId="0" fontId="23" fillId="5" borderId="35" xfId="108" applyFont="1" applyFill="1" applyBorder="1" applyAlignment="1">
      <alignment horizontal="left" vertical="center"/>
    </xf>
    <xf numFmtId="0" fontId="23" fillId="5" borderId="34" xfId="108" applyFont="1" applyFill="1" applyBorder="1" applyAlignment="1">
      <alignment horizontal="center" vertical="center"/>
    </xf>
    <xf numFmtId="168" fontId="17" fillId="5" borderId="34" xfId="130" applyNumberFormat="1" applyFont="1" applyFill="1" applyBorder="1" applyAlignment="1" applyProtection="1">
      <alignment horizontal="right" vertical="center"/>
    </xf>
    <xf numFmtId="171" fontId="17" fillId="5" borderId="34" xfId="130" applyFont="1" applyFill="1" applyBorder="1" applyAlignment="1" applyProtection="1">
      <alignment horizontal="right" vertical="center"/>
    </xf>
    <xf numFmtId="171" fontId="17" fillId="5" borderId="42" xfId="130" applyNumberFormat="1" applyFont="1" applyFill="1" applyBorder="1" applyAlignment="1" applyProtection="1">
      <alignment horizontal="right" vertical="center"/>
    </xf>
    <xf numFmtId="166" fontId="17" fillId="2" borderId="35" xfId="0" applyNumberFormat="1" applyFont="1" applyFill="1" applyBorder="1" applyAlignment="1" applyProtection="1">
      <alignment vertical="center"/>
    </xf>
    <xf numFmtId="0" fontId="23" fillId="5" borderId="35" xfId="108" applyFont="1" applyFill="1" applyBorder="1"/>
    <xf numFmtId="0" fontId="23" fillId="5" borderId="34" xfId="108" applyFont="1" applyFill="1" applyBorder="1" applyAlignment="1">
      <alignment horizontal="center"/>
    </xf>
    <xf numFmtId="168" fontId="17" fillId="5" borderId="34" xfId="130" applyNumberFormat="1" applyFont="1" applyFill="1" applyBorder="1" applyAlignment="1" applyProtection="1"/>
    <xf numFmtId="171" fontId="18" fillId="5" borderId="34" xfId="130" applyFont="1" applyFill="1" applyBorder="1" applyAlignment="1" applyProtection="1">
      <alignment horizontal="center"/>
    </xf>
    <xf numFmtId="10" fontId="17" fillId="5" borderId="42" xfId="130" applyNumberFormat="1" applyFont="1" applyFill="1" applyBorder="1" applyAlignment="1" applyProtection="1">
      <alignment horizontal="right" vertical="center"/>
    </xf>
    <xf numFmtId="0" fontId="16" fillId="8" borderId="41" xfId="0" applyFont="1" applyFill="1" applyBorder="1" applyAlignment="1" applyProtection="1">
      <alignment horizontal="center" vertical="center" wrapText="1"/>
    </xf>
    <xf numFmtId="0" fontId="16" fillId="8" borderId="34" xfId="0" applyFont="1" applyFill="1" applyBorder="1" applyAlignment="1" applyProtection="1">
      <alignment horizontal="center" vertical="center" wrapText="1"/>
    </xf>
    <xf numFmtId="0" fontId="16" fillId="8" borderId="42" xfId="0" applyFont="1" applyFill="1" applyBorder="1" applyAlignment="1" applyProtection="1">
      <alignment horizontal="center" vertical="center" wrapText="1"/>
    </xf>
    <xf numFmtId="173" fontId="18" fillId="5" borderId="42" xfId="0" applyNumberFormat="1" applyFont="1" applyFill="1" applyBorder="1" applyAlignment="1" applyProtection="1">
      <alignment horizontal="right" vertical="center"/>
    </xf>
    <xf numFmtId="166" fontId="17" fillId="5" borderId="35" xfId="0" applyNumberFormat="1" applyFont="1" applyFill="1" applyBorder="1" applyAlignment="1" applyProtection="1">
      <alignment vertical="center"/>
    </xf>
    <xf numFmtId="43" fontId="17" fillId="5" borderId="42" xfId="1" applyFont="1" applyFill="1" applyBorder="1" applyAlignment="1" applyProtection="1">
      <alignment horizontal="right" vertical="center"/>
    </xf>
    <xf numFmtId="0" fontId="23" fillId="5" borderId="35" xfId="108" applyFill="1" applyBorder="1"/>
    <xf numFmtId="0" fontId="23" fillId="5" borderId="34" xfId="108" applyFill="1" applyBorder="1" applyAlignment="1">
      <alignment horizontal="center"/>
    </xf>
    <xf numFmtId="168" fontId="24" fillId="5" borderId="34" xfId="130" applyNumberFormat="1" applyFont="1" applyFill="1" applyBorder="1" applyAlignment="1" applyProtection="1">
      <alignment horizontal="right" vertical="center"/>
    </xf>
    <xf numFmtId="171" fontId="24" fillId="5" borderId="34" xfId="130" applyFont="1" applyFill="1" applyBorder="1" applyAlignment="1" applyProtection="1">
      <alignment horizontal="right" vertical="center"/>
    </xf>
    <xf numFmtId="171" fontId="24" fillId="5" borderId="42" xfId="130" applyNumberFormat="1" applyFont="1" applyFill="1" applyBorder="1" applyAlignment="1" applyProtection="1">
      <alignment horizontal="right" vertical="center"/>
    </xf>
    <xf numFmtId="43" fontId="24" fillId="5" borderId="42" xfId="1" applyFont="1" applyFill="1" applyBorder="1" applyAlignment="1" applyProtection="1">
      <alignment horizontal="right" vertical="center"/>
    </xf>
    <xf numFmtId="0" fontId="23" fillId="5" borderId="35" xfId="108" applyFill="1" applyBorder="1" applyAlignment="1">
      <alignment horizontal="left" vertical="center"/>
    </xf>
    <xf numFmtId="168" fontId="24" fillId="5" borderId="34" xfId="130" applyNumberFormat="1" applyFont="1" applyFill="1" applyBorder="1" applyAlignment="1" applyProtection="1"/>
    <xf numFmtId="171" fontId="25" fillId="5" borderId="34" xfId="130" applyFont="1" applyFill="1" applyBorder="1" applyAlignment="1" applyProtection="1">
      <alignment horizontal="center"/>
    </xf>
    <xf numFmtId="171" fontId="24" fillId="5" borderId="42" xfId="130" applyNumberFormat="1" applyFont="1" applyFill="1" applyBorder="1" applyAlignment="1" applyProtection="1"/>
    <xf numFmtId="10" fontId="24" fillId="5" borderId="42" xfId="130" applyNumberFormat="1" applyFont="1" applyFill="1" applyBorder="1" applyAlignment="1" applyProtection="1"/>
    <xf numFmtId="43" fontId="26" fillId="5" borderId="34" xfId="1" applyFont="1" applyFill="1" applyBorder="1" applyAlignment="1" applyProtection="1">
      <alignment horizontal="right" vertical="center" wrapText="1"/>
    </xf>
    <xf numFmtId="173" fontId="17" fillId="5" borderId="42" xfId="0" applyNumberFormat="1" applyFont="1" applyFill="1" applyBorder="1" applyAlignment="1" applyProtection="1">
      <alignment vertical="center"/>
    </xf>
    <xf numFmtId="173" fontId="17" fillId="5" borderId="42" xfId="0" applyNumberFormat="1" applyFont="1" applyFill="1" applyBorder="1" applyAlignment="1" applyProtection="1">
      <alignment horizontal="right" vertical="center"/>
    </xf>
    <xf numFmtId="171" fontId="24" fillId="5" borderId="34" xfId="130" applyFont="1" applyFill="1" applyBorder="1" applyAlignment="1" applyProtection="1">
      <alignment horizontal="center"/>
    </xf>
    <xf numFmtId="0" fontId="26" fillId="5" borderId="35" xfId="0" applyFont="1" applyFill="1" applyBorder="1" applyAlignment="1" applyProtection="1">
      <alignment horizontal="left" vertical="center" wrapText="1"/>
    </xf>
    <xf numFmtId="43" fontId="26" fillId="5" borderId="34" xfId="1" applyFont="1" applyFill="1" applyBorder="1" applyAlignment="1" applyProtection="1">
      <alignment horizontal="center" vertical="center" wrapText="1"/>
    </xf>
    <xf numFmtId="4" fontId="17" fillId="0" borderId="16" xfId="0" applyNumberFormat="1" applyFont="1" applyBorder="1" applyAlignment="1" applyProtection="1">
      <alignment vertical="center"/>
    </xf>
    <xf numFmtId="0" fontId="17" fillId="0" borderId="16" xfId="0" applyFont="1" applyBorder="1" applyAlignment="1" applyProtection="1">
      <alignment vertical="center"/>
    </xf>
    <xf numFmtId="165" fontId="17" fillId="6" borderId="16" xfId="0" applyNumberFormat="1" applyFont="1" applyFill="1" applyBorder="1" applyProtection="1"/>
    <xf numFmtId="0" fontId="17" fillId="0" borderId="16" xfId="0" applyFont="1" applyBorder="1" applyProtection="1"/>
    <xf numFmtId="43" fontId="22" fillId="0" borderId="49" xfId="1" applyFont="1" applyFill="1" applyBorder="1" applyAlignment="1" applyProtection="1">
      <alignment horizontal="center" vertical="center" wrapText="1"/>
    </xf>
    <xf numFmtId="43" fontId="22" fillId="0" borderId="8" xfId="1" applyFont="1" applyFill="1" applyBorder="1" applyAlignment="1" applyProtection="1">
      <alignment horizontal="center" vertical="center" wrapText="1"/>
    </xf>
    <xf numFmtId="43" fontId="22" fillId="0" borderId="6" xfId="1" applyFont="1" applyFill="1" applyBorder="1" applyAlignment="1" applyProtection="1">
      <alignment horizontal="center" vertical="center" wrapText="1"/>
    </xf>
    <xf numFmtId="43" fontId="22" fillId="0" borderId="50" xfId="1" applyFont="1" applyFill="1" applyBorder="1" applyAlignment="1" applyProtection="1">
      <alignment horizontal="center" vertical="center" wrapText="1"/>
    </xf>
    <xf numFmtId="4" fontId="22" fillId="0" borderId="51" xfId="1" applyNumberFormat="1" applyFont="1" applyFill="1" applyBorder="1" applyAlignment="1" applyProtection="1">
      <alignment horizontal="center" vertical="center" wrapText="1"/>
    </xf>
    <xf numFmtId="43" fontId="22" fillId="0" borderId="51" xfId="1" applyFont="1" applyFill="1" applyBorder="1" applyAlignment="1" applyProtection="1">
      <alignment horizontal="center" vertical="center" wrapText="1"/>
    </xf>
    <xf numFmtId="43" fontId="22" fillId="6" borderId="51" xfId="1" applyFont="1" applyFill="1" applyBorder="1" applyAlignment="1" applyProtection="1">
      <alignment horizontal="center" vertical="center" wrapText="1"/>
    </xf>
    <xf numFmtId="9" fontId="25" fillId="5" borderId="35" xfId="3" applyFont="1" applyFill="1" applyBorder="1" applyAlignment="1" applyProtection="1">
      <alignment horizontal="left" vertical="center"/>
    </xf>
    <xf numFmtId="43" fontId="18" fillId="5" borderId="34" xfId="0" applyNumberFormat="1" applyFont="1" applyFill="1" applyBorder="1" applyAlignment="1" applyProtection="1">
      <alignment vertical="center"/>
    </xf>
    <xf numFmtId="9" fontId="18" fillId="5" borderId="34" xfId="3" applyFont="1" applyFill="1" applyBorder="1" applyAlignment="1" applyProtection="1">
      <alignment horizontal="center" vertical="center"/>
    </xf>
    <xf numFmtId="4" fontId="18" fillId="5" borderId="34" xfId="0" applyNumberFormat="1" applyFont="1" applyFill="1" applyBorder="1" applyAlignment="1" applyProtection="1">
      <alignment vertical="center"/>
    </xf>
    <xf numFmtId="0" fontId="18" fillId="5" borderId="34" xfId="0" applyFont="1" applyFill="1" applyBorder="1" applyAlignment="1" applyProtection="1">
      <alignment vertical="center"/>
    </xf>
    <xf numFmtId="43" fontId="18" fillId="5" borderId="34" xfId="0" applyNumberFormat="1" applyFont="1" applyFill="1" applyBorder="1" applyProtection="1"/>
    <xf numFmtId="43" fontId="18" fillId="5" borderId="52" xfId="0" applyNumberFormat="1" applyFont="1" applyFill="1" applyBorder="1" applyProtection="1"/>
    <xf numFmtId="9" fontId="24" fillId="5" borderId="35" xfId="3" applyFont="1" applyFill="1" applyBorder="1" applyAlignment="1" applyProtection="1">
      <alignment horizontal="left" vertical="center"/>
    </xf>
    <xf numFmtId="43" fontId="17" fillId="5" borderId="34" xfId="0" applyNumberFormat="1" applyFont="1" applyFill="1" applyBorder="1" applyAlignment="1" applyProtection="1">
      <alignment vertical="center"/>
    </xf>
    <xf numFmtId="9" fontId="17" fillId="5" borderId="34" xfId="3" applyFont="1" applyFill="1" applyBorder="1" applyAlignment="1" applyProtection="1">
      <alignment horizontal="center" vertical="center"/>
    </xf>
    <xf numFmtId="4" fontId="17" fillId="5" borderId="34" xfId="0" applyNumberFormat="1" applyFont="1" applyFill="1" applyBorder="1" applyAlignment="1" applyProtection="1">
      <alignment vertical="center"/>
    </xf>
    <xf numFmtId="0" fontId="17" fillId="5" borderId="34" xfId="0" applyFont="1" applyFill="1" applyBorder="1" applyAlignment="1" applyProtection="1">
      <alignment vertical="center"/>
    </xf>
    <xf numFmtId="43" fontId="17" fillId="5" borderId="34" xfId="0" applyNumberFormat="1" applyFont="1" applyFill="1" applyBorder="1" applyProtection="1"/>
    <xf numFmtId="43" fontId="17" fillId="5" borderId="52" xfId="0" applyNumberFormat="1" applyFont="1" applyFill="1" applyBorder="1" applyProtection="1"/>
    <xf numFmtId="9" fontId="17" fillId="5" borderId="35" xfId="3" applyFont="1" applyFill="1" applyBorder="1" applyAlignment="1" applyProtection="1">
      <alignment horizontal="center" vertical="center"/>
    </xf>
    <xf numFmtId="10" fontId="17" fillId="5" borderId="34" xfId="3" applyNumberFormat="1" applyFont="1" applyFill="1" applyBorder="1" applyAlignment="1" applyProtection="1">
      <alignment horizontal="center" vertical="center"/>
      <protection locked="0"/>
    </xf>
    <xf numFmtId="43" fontId="17" fillId="5" borderId="34" xfId="1" applyFont="1" applyFill="1" applyBorder="1" applyAlignment="1" applyProtection="1">
      <alignment vertical="center"/>
    </xf>
    <xf numFmtId="165" fontId="17" fillId="0" borderId="16" xfId="0" applyNumberFormat="1" applyFont="1" applyBorder="1" applyProtection="1"/>
    <xf numFmtId="43" fontId="22" fillId="0" borderId="16" xfId="1" applyFont="1" applyFill="1" applyBorder="1" applyAlignment="1" applyProtection="1">
      <alignment horizontal="center" vertical="center" wrapText="1"/>
    </xf>
    <xf numFmtId="10" fontId="17" fillId="5" borderId="0" xfId="0" applyNumberFormat="1" applyFont="1" applyFill="1" applyBorder="1" applyProtection="1"/>
    <xf numFmtId="43" fontId="18" fillId="5" borderId="16" xfId="0" applyNumberFormat="1" applyFont="1" applyFill="1" applyBorder="1" applyProtection="1"/>
    <xf numFmtId="0" fontId="18" fillId="5" borderId="16" xfId="0" applyFont="1" applyFill="1" applyBorder="1" applyProtection="1"/>
    <xf numFmtId="43" fontId="17" fillId="5" borderId="16" xfId="0" applyNumberFormat="1" applyFont="1" applyFill="1" applyBorder="1" applyProtection="1"/>
    <xf numFmtId="0" fontId="17" fillId="5" borderId="16" xfId="0" applyFont="1" applyFill="1" applyBorder="1" applyProtection="1"/>
    <xf numFmtId="171" fontId="17" fillId="5" borderId="42" xfId="130" applyNumberFormat="1" applyFont="1" applyFill="1" applyBorder="1" applyAlignment="1" applyProtection="1"/>
    <xf numFmtId="10" fontId="17" fillId="5" borderId="42" xfId="130" applyNumberFormat="1" applyFont="1" applyFill="1" applyBorder="1" applyAlignment="1" applyProtection="1"/>
    <xf numFmtId="0" fontId="16" fillId="5" borderId="41" xfId="0" applyFont="1" applyFill="1" applyBorder="1" applyAlignment="1" applyProtection="1">
      <alignment vertical="center" wrapText="1"/>
    </xf>
    <xf numFmtId="177" fontId="26" fillId="5" borderId="34" xfId="1" applyNumberFormat="1" applyFont="1" applyFill="1" applyBorder="1" applyAlignment="1" applyProtection="1">
      <alignment horizontal="right" vertical="center" wrapText="1"/>
    </xf>
    <xf numFmtId="43" fontId="17" fillId="0" borderId="35" xfId="1" applyFont="1" applyBorder="1" applyProtection="1"/>
    <xf numFmtId="0" fontId="16" fillId="9" borderId="41" xfId="0" applyFont="1" applyFill="1" applyBorder="1" applyAlignment="1" applyProtection="1">
      <alignment horizontal="center" vertical="center" wrapText="1"/>
    </xf>
    <xf numFmtId="0" fontId="27" fillId="0" borderId="4" xfId="178" applyFont="1" applyBorder="1" applyAlignment="1">
      <alignment horizontal="center" vertical="center"/>
    </xf>
    <xf numFmtId="0" fontId="23" fillId="5" borderId="35" xfId="108" applyFont="1" applyFill="1" applyBorder="1" applyAlignment="1">
      <alignment horizontal="left" vertical="center" wrapText="1"/>
    </xf>
    <xf numFmtId="178" fontId="28" fillId="0" borderId="0" xfId="178" applyNumberFormat="1" applyFont="1" applyBorder="1" applyAlignment="1">
      <alignment horizontal="right"/>
    </xf>
    <xf numFmtId="171" fontId="18" fillId="5" borderId="34" xfId="130" applyFont="1" applyFill="1" applyBorder="1" applyAlignment="1" applyProtection="1">
      <alignment horizontal="center" vertical="center"/>
    </xf>
    <xf numFmtId="168" fontId="17" fillId="5" borderId="34" xfId="130" applyNumberFormat="1" applyFont="1" applyFill="1" applyBorder="1" applyAlignment="1" applyProtection="1">
      <alignment horizontal="center" vertical="center"/>
    </xf>
    <xf numFmtId="43" fontId="18" fillId="0" borderId="35" xfId="1" applyFont="1" applyBorder="1" applyProtection="1"/>
    <xf numFmtId="9" fontId="17" fillId="5" borderId="35" xfId="3" applyFont="1" applyFill="1" applyBorder="1" applyAlignment="1" applyProtection="1">
      <alignment horizontal="left" vertical="center"/>
    </xf>
    <xf numFmtId="9" fontId="17" fillId="5" borderId="34" xfId="3" applyFont="1" applyFill="1" applyBorder="1" applyAlignment="1" applyProtection="1">
      <alignment horizontal="left" vertical="center"/>
      <protection locked="0"/>
    </xf>
    <xf numFmtId="0" fontId="27" fillId="0" borderId="0" xfId="178" applyBorder="1"/>
    <xf numFmtId="4" fontId="18" fillId="0" borderId="0" xfId="0" applyNumberFormat="1" applyFont="1" applyBorder="1" applyAlignment="1" applyProtection="1">
      <alignment vertical="center"/>
    </xf>
    <xf numFmtId="0" fontId="18" fillId="0" borderId="0" xfId="0" applyFont="1" applyBorder="1" applyAlignment="1" applyProtection="1">
      <alignment vertical="center"/>
    </xf>
    <xf numFmtId="0" fontId="18" fillId="6" borderId="0" xfId="0" applyFont="1" applyFill="1" applyBorder="1" applyProtection="1"/>
    <xf numFmtId="0" fontId="15" fillId="5" borderId="43" xfId="0" applyFont="1" applyFill="1" applyBorder="1" applyAlignment="1" applyProtection="1">
      <alignment horizontal="center" vertical="center" wrapText="1"/>
    </xf>
    <xf numFmtId="173" fontId="17" fillId="5" borderId="53" xfId="0" applyNumberFormat="1" applyFont="1" applyFill="1" applyBorder="1" applyAlignment="1" applyProtection="1">
      <alignment vertical="center"/>
    </xf>
    <xf numFmtId="166" fontId="17" fillId="5" borderId="34" xfId="0" applyNumberFormat="1" applyFont="1" applyFill="1" applyBorder="1" applyAlignment="1" applyProtection="1">
      <alignment vertical="center"/>
    </xf>
    <xf numFmtId="0" fontId="29" fillId="5" borderId="35" xfId="0" applyFont="1" applyFill="1" applyBorder="1" applyAlignment="1" applyProtection="1">
      <alignment vertical="center"/>
    </xf>
    <xf numFmtId="171" fontId="25" fillId="5" borderId="34" xfId="130" applyFont="1" applyFill="1" applyBorder="1" applyAlignment="1" applyProtection="1">
      <alignment horizontal="center" vertical="center"/>
    </xf>
    <xf numFmtId="10" fontId="24" fillId="5" borderId="42" xfId="130" applyNumberFormat="1" applyFont="1" applyFill="1" applyBorder="1" applyAlignment="1" applyProtection="1">
      <alignment horizontal="right" vertical="center"/>
    </xf>
    <xf numFmtId="173" fontId="18" fillId="5" borderId="42" xfId="0" applyNumberFormat="1" applyFont="1" applyFill="1" applyBorder="1" applyAlignment="1" applyProtection="1">
      <alignment horizontal="center" vertical="center"/>
    </xf>
    <xf numFmtId="171" fontId="17" fillId="5" borderId="34" xfId="130" applyNumberFormat="1" applyFont="1" applyFill="1" applyBorder="1" applyAlignment="1" applyProtection="1">
      <alignment horizontal="right" vertical="center"/>
    </xf>
    <xf numFmtId="0" fontId="16" fillId="6" borderId="41" xfId="0" applyFont="1" applyFill="1" applyBorder="1" applyAlignment="1" applyProtection="1">
      <alignment horizontal="center" vertical="center" wrapText="1"/>
    </xf>
    <xf numFmtId="0" fontId="16" fillId="6" borderId="34" xfId="0" applyFont="1" applyFill="1" applyBorder="1" applyAlignment="1" applyProtection="1">
      <alignment horizontal="center" vertical="center" wrapText="1"/>
    </xf>
    <xf numFmtId="0" fontId="23" fillId="5" borderId="34" xfId="108" applyFill="1" applyBorder="1" applyAlignment="1">
      <alignment horizontal="center" vertical="center"/>
    </xf>
    <xf numFmtId="0" fontId="23" fillId="5" borderId="35" xfId="108" applyFill="1" applyBorder="1" applyAlignment="1">
      <alignment vertical="center"/>
    </xf>
    <xf numFmtId="171" fontId="24" fillId="5" borderId="34" xfId="130" applyNumberFormat="1" applyFont="1" applyFill="1" applyBorder="1" applyAlignment="1" applyProtection="1">
      <alignment horizontal="right" vertical="center"/>
    </xf>
    <xf numFmtId="171" fontId="24" fillId="5" borderId="34" xfId="130" applyNumberFormat="1" applyFont="1" applyFill="1" applyBorder="1" applyAlignment="1" applyProtection="1">
      <alignment horizontal="center"/>
    </xf>
    <xf numFmtId="171" fontId="18" fillId="5" borderId="34" xfId="130" applyFont="1" applyFill="1" applyBorder="1" applyAlignment="1" applyProtection="1">
      <alignment horizontal="right" vertical="center"/>
    </xf>
    <xf numFmtId="43" fontId="29" fillId="5" borderId="34" xfId="1" applyFont="1" applyFill="1" applyBorder="1" applyAlignment="1" applyProtection="1">
      <alignment vertical="center"/>
    </xf>
    <xf numFmtId="10" fontId="18" fillId="5" borderId="34" xfId="3" applyNumberFormat="1" applyFont="1" applyFill="1" applyBorder="1" applyAlignment="1" applyProtection="1">
      <alignment horizontal="center" vertical="center"/>
    </xf>
    <xf numFmtId="4" fontId="29" fillId="5" borderId="34" xfId="1" applyNumberFormat="1" applyFont="1" applyFill="1" applyBorder="1" applyAlignment="1" applyProtection="1">
      <alignment vertical="center"/>
    </xf>
    <xf numFmtId="43" fontId="29" fillId="5" borderId="34" xfId="1" applyNumberFormat="1" applyFont="1" applyFill="1" applyBorder="1" applyAlignment="1" applyProtection="1">
      <alignment vertical="center"/>
    </xf>
    <xf numFmtId="0" fontId="17" fillId="5" borderId="35" xfId="0" applyFont="1" applyFill="1" applyBorder="1" applyAlignment="1" applyProtection="1">
      <alignment vertical="center"/>
    </xf>
    <xf numFmtId="43" fontId="15" fillId="0" borderId="54" xfId="1" applyFont="1" applyFill="1" applyBorder="1" applyAlignment="1" applyProtection="1">
      <alignment horizontal="left" vertical="center" wrapText="1"/>
    </xf>
    <xf numFmtId="43" fontId="17" fillId="5" borderId="35" xfId="1" applyFont="1" applyFill="1" applyBorder="1" applyProtection="1"/>
    <xf numFmtId="2" fontId="24" fillId="5" borderId="34" xfId="130" applyNumberFormat="1" applyFont="1" applyFill="1" applyBorder="1" applyAlignment="1" applyProtection="1">
      <alignment horizontal="right" vertical="center"/>
    </xf>
    <xf numFmtId="0" fontId="23" fillId="5" borderId="35" xfId="108" applyFill="1" applyBorder="1" applyAlignment="1">
      <alignment horizontal="center" vertical="center"/>
    </xf>
    <xf numFmtId="168" fontId="24" fillId="5" borderId="34" xfId="130" applyNumberFormat="1" applyFont="1" applyFill="1" applyBorder="1" applyAlignment="1" applyProtection="1">
      <alignment horizontal="center" vertical="center"/>
    </xf>
    <xf numFmtId="0" fontId="26" fillId="5" borderId="35" xfId="0" applyFont="1" applyFill="1" applyBorder="1" applyAlignment="1" applyProtection="1">
      <alignment horizontal="center" vertical="center" wrapText="1"/>
    </xf>
    <xf numFmtId="2" fontId="17" fillId="5" borderId="34" xfId="130" applyNumberFormat="1" applyFont="1" applyFill="1" applyBorder="1" applyAlignment="1" applyProtection="1">
      <alignment horizontal="right" vertical="center"/>
    </xf>
    <xf numFmtId="0" fontId="23" fillId="5" borderId="35" xfId="108" applyFont="1" applyFill="1" applyBorder="1" applyAlignment="1">
      <alignment horizontal="left"/>
    </xf>
    <xf numFmtId="171" fontId="17" fillId="5" borderId="34" xfId="130" applyFont="1" applyFill="1" applyBorder="1" applyAlignment="1" applyProtection="1">
      <alignment horizontal="right"/>
    </xf>
    <xf numFmtId="171" fontId="17" fillId="5" borderId="42" xfId="130" applyNumberFormat="1" applyFont="1" applyFill="1" applyBorder="1" applyAlignment="1" applyProtection="1">
      <alignment horizontal="right"/>
    </xf>
    <xf numFmtId="2" fontId="17" fillId="5" borderId="34" xfId="130" applyNumberFormat="1" applyFont="1" applyFill="1" applyBorder="1" applyAlignment="1" applyProtection="1">
      <alignment horizontal="right"/>
    </xf>
    <xf numFmtId="0" fontId="23" fillId="5" borderId="35" xfId="108" applyFont="1" applyFill="1" applyBorder="1" applyAlignment="1">
      <alignment horizontal="center"/>
    </xf>
    <xf numFmtId="168" fontId="17" fillId="5" borderId="34" xfId="130" applyNumberFormat="1" applyFont="1" applyFill="1" applyBorder="1" applyAlignment="1" applyProtection="1">
      <alignment horizontal="center"/>
    </xf>
    <xf numFmtId="173" fontId="17" fillId="5" borderId="42" xfId="0" applyNumberFormat="1" applyFont="1" applyFill="1" applyBorder="1" applyAlignment="1" applyProtection="1">
      <alignment horizontal="center" vertical="center"/>
    </xf>
    <xf numFmtId="0" fontId="23" fillId="5" borderId="35" xfId="108" applyFont="1" applyFill="1" applyBorder="1" applyAlignment="1">
      <alignment horizontal="center" vertical="center"/>
    </xf>
    <xf numFmtId="7" fontId="29" fillId="5" borderId="34" xfId="1" applyNumberFormat="1" applyFont="1" applyFill="1" applyBorder="1" applyAlignment="1" applyProtection="1">
      <alignment vertical="center"/>
    </xf>
    <xf numFmtId="4" fontId="17" fillId="5" borderId="0" xfId="0" applyNumberFormat="1" applyFont="1" applyFill="1" applyBorder="1" applyAlignment="1" applyProtection="1">
      <alignment vertical="center"/>
    </xf>
    <xf numFmtId="0" fontId="17" fillId="5" borderId="0" xfId="0" applyFont="1" applyFill="1" applyBorder="1" applyAlignment="1" applyProtection="1">
      <alignment vertical="center"/>
    </xf>
    <xf numFmtId="43" fontId="15" fillId="0" borderId="54" xfId="1" applyFont="1" applyFill="1" applyBorder="1" applyAlignment="1" applyProtection="1">
      <alignment vertical="center" wrapText="1"/>
    </xf>
    <xf numFmtId="2" fontId="24" fillId="5" borderId="34" xfId="130" applyNumberFormat="1" applyFont="1" applyFill="1" applyBorder="1" applyAlignment="1" applyProtection="1">
      <alignment horizontal="center"/>
    </xf>
    <xf numFmtId="174" fontId="26" fillId="5" borderId="34" xfId="1" applyNumberFormat="1" applyFont="1" applyFill="1" applyBorder="1" applyAlignment="1" applyProtection="1">
      <alignment horizontal="right" vertical="center" wrapText="1"/>
    </xf>
    <xf numFmtId="0" fontId="15" fillId="0" borderId="54" xfId="77" applyFont="1" applyFill="1" applyBorder="1" applyAlignment="1" applyProtection="1">
      <alignment horizontal="left" vertical="center" wrapText="1"/>
    </xf>
    <xf numFmtId="10" fontId="17" fillId="0" borderId="35" xfId="3" applyNumberFormat="1" applyFont="1" applyBorder="1" applyProtection="1"/>
    <xf numFmtId="0" fontId="17" fillId="5" borderId="34" xfId="0" applyFont="1" applyFill="1" applyBorder="1" applyAlignment="1" applyProtection="1">
      <alignment horizontal="center" vertical="center"/>
    </xf>
    <xf numFmtId="174" fontId="17" fillId="5" borderId="34" xfId="1" applyNumberFormat="1" applyFont="1" applyFill="1" applyBorder="1" applyAlignment="1" applyProtection="1">
      <alignment horizontal="right" vertical="center"/>
    </xf>
    <xf numFmtId="43" fontId="17" fillId="5" borderId="34" xfId="1" applyFont="1" applyFill="1" applyBorder="1" applyAlignment="1" applyProtection="1">
      <alignment horizontal="right" vertical="center"/>
    </xf>
    <xf numFmtId="43" fontId="17" fillId="0" borderId="0" xfId="0" applyNumberFormat="1" applyFont="1" applyBorder="1" applyProtection="1"/>
    <xf numFmtId="0" fontId="17" fillId="0" borderId="0" xfId="0" applyFont="1" applyBorder="1" applyAlignment="1" applyProtection="1">
      <alignment horizontal="center" vertical="center"/>
    </xf>
    <xf numFmtId="0" fontId="23" fillId="0" borderId="0" xfId="155" applyFont="1" applyBorder="1" applyAlignment="1">
      <alignment horizontal="left" vertical="center"/>
    </xf>
    <xf numFmtId="171" fontId="23" fillId="0" borderId="0" xfId="130" applyFont="1" applyFill="1" applyBorder="1" applyAlignment="1" applyProtection="1">
      <alignment horizontal="right" vertical="center"/>
    </xf>
    <xf numFmtId="174" fontId="17" fillId="5" borderId="34" xfId="130" applyNumberFormat="1" applyFont="1" applyFill="1" applyBorder="1" applyAlignment="1" applyProtection="1">
      <alignment horizontal="center" vertical="center"/>
    </xf>
    <xf numFmtId="0" fontId="28" fillId="0" borderId="0" xfId="178" applyFont="1"/>
    <xf numFmtId="10" fontId="17" fillId="5" borderId="42" xfId="130" applyNumberFormat="1" applyFont="1" applyFill="1" applyBorder="1" applyAlignment="1" applyProtection="1">
      <alignment vertical="center"/>
    </xf>
    <xf numFmtId="0" fontId="10" fillId="5" borderId="35" xfId="108" applyFont="1" applyFill="1" applyBorder="1" applyAlignment="1">
      <alignment horizontal="left" vertical="center"/>
    </xf>
    <xf numFmtId="0" fontId="10" fillId="5" borderId="34" xfId="108" applyFont="1" applyFill="1" applyBorder="1" applyAlignment="1">
      <alignment horizontal="center" vertical="center"/>
    </xf>
    <xf numFmtId="43" fontId="17" fillId="5" borderId="42" xfId="1" applyFont="1" applyFill="1" applyBorder="1" applyAlignment="1" applyProtection="1">
      <alignment horizontal="center" vertical="center"/>
    </xf>
    <xf numFmtId="0" fontId="16" fillId="8" borderId="55" xfId="0" applyFont="1" applyFill="1" applyBorder="1" applyAlignment="1" applyProtection="1">
      <alignment horizontal="center" vertical="center" wrapText="1"/>
    </xf>
    <xf numFmtId="0" fontId="16" fillId="8" borderId="56" xfId="0" applyFont="1" applyFill="1" applyBorder="1" applyAlignment="1" applyProtection="1">
      <alignment horizontal="center" vertical="center" wrapText="1"/>
    </xf>
    <xf numFmtId="0" fontId="16" fillId="8" borderId="57" xfId="0" applyFont="1" applyFill="1" applyBorder="1" applyAlignment="1" applyProtection="1">
      <alignment horizontal="center" vertical="center" wrapText="1"/>
    </xf>
    <xf numFmtId="178" fontId="28" fillId="0" borderId="0" xfId="178" applyNumberFormat="1" applyFont="1" applyFill="1" applyAlignment="1">
      <alignment horizontal="right"/>
    </xf>
    <xf numFmtId="49" fontId="17" fillId="5" borderId="58" xfId="0" applyNumberFormat="1" applyFont="1" applyFill="1" applyBorder="1" applyProtection="1"/>
    <xf numFmtId="49" fontId="17" fillId="5" borderId="59" xfId="0" applyNumberFormat="1" applyFont="1" applyFill="1" applyBorder="1" applyProtection="1"/>
    <xf numFmtId="0" fontId="17" fillId="5" borderId="58" xfId="0" applyFont="1" applyFill="1" applyBorder="1" applyAlignment="1" applyProtection="1">
      <alignment horizontal="center"/>
    </xf>
    <xf numFmtId="43" fontId="17" fillId="5" borderId="58" xfId="1" applyFont="1" applyFill="1" applyBorder="1" applyAlignment="1" applyProtection="1">
      <alignment horizontal="center"/>
    </xf>
    <xf numFmtId="43" fontId="17" fillId="5" borderId="58" xfId="1" applyFont="1" applyFill="1" applyBorder="1" applyProtection="1"/>
    <xf numFmtId="0" fontId="30" fillId="0" borderId="0" xfId="0" applyFont="1" applyBorder="1" applyProtection="1"/>
    <xf numFmtId="0" fontId="15" fillId="0" borderId="0" xfId="0" applyFont="1" applyBorder="1" applyProtection="1"/>
    <xf numFmtId="0" fontId="31" fillId="0" borderId="0" xfId="0" applyFont="1" applyBorder="1" applyProtection="1"/>
    <xf numFmtId="0" fontId="15" fillId="5" borderId="0" xfId="0" applyFont="1" applyFill="1" applyBorder="1" applyProtection="1"/>
    <xf numFmtId="0" fontId="32" fillId="0" borderId="0" xfId="0" applyFont="1" applyBorder="1" applyProtection="1"/>
    <xf numFmtId="49" fontId="17" fillId="0" borderId="0" xfId="0" applyNumberFormat="1" applyFont="1" applyBorder="1" applyProtection="1"/>
    <xf numFmtId="49" fontId="33" fillId="0" borderId="0" xfId="0" applyNumberFormat="1" applyFont="1" applyBorder="1" applyProtection="1"/>
    <xf numFmtId="0" fontId="26" fillId="0" borderId="0" xfId="0" applyFont="1" applyBorder="1" applyAlignment="1" applyProtection="1">
      <alignment horizontal="center"/>
    </xf>
    <xf numFmtId="43" fontId="26" fillId="0" borderId="0" xfId="1" applyFont="1" applyBorder="1" applyAlignment="1" applyProtection="1">
      <alignment horizontal="center"/>
    </xf>
    <xf numFmtId="43" fontId="26" fillId="0" borderId="0" xfId="1" applyFont="1" applyBorder="1" applyProtection="1"/>
    <xf numFmtId="43" fontId="26" fillId="5" borderId="0" xfId="1" applyFont="1" applyFill="1" applyBorder="1" applyAlignment="1" applyProtection="1">
      <alignment horizontal="center"/>
    </xf>
    <xf numFmtId="49" fontId="35" fillId="0" borderId="23" xfId="0" applyNumberFormat="1" applyFont="1" applyBorder="1" applyAlignment="1" applyProtection="1">
      <alignment horizontal="left" vertical="center"/>
    </xf>
    <xf numFmtId="49" fontId="36" fillId="0" borderId="16" xfId="0" applyNumberFormat="1" applyFont="1" applyBorder="1" applyAlignment="1" applyProtection="1">
      <alignment horizontal="left" vertical="center"/>
    </xf>
    <xf numFmtId="49" fontId="19" fillId="0" borderId="16" xfId="0" applyNumberFormat="1" applyFont="1" applyBorder="1" applyAlignment="1" applyProtection="1">
      <alignment horizontal="left" vertical="center"/>
    </xf>
    <xf numFmtId="49" fontId="3" fillId="0" borderId="16" xfId="0" applyNumberFormat="1" applyFont="1" applyBorder="1" applyAlignment="1" applyProtection="1">
      <alignment horizontal="left" vertical="center"/>
    </xf>
    <xf numFmtId="0" fontId="3" fillId="0" borderId="16" xfId="0" applyFont="1" applyBorder="1" applyAlignment="1" applyProtection="1">
      <alignment horizontal="left" vertical="center"/>
    </xf>
    <xf numFmtId="49" fontId="37" fillId="0" borderId="16" xfId="0" applyNumberFormat="1" applyFont="1" applyBorder="1" applyAlignment="1" applyProtection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6" fillId="0" borderId="16" xfId="0" applyFont="1" applyBorder="1" applyAlignment="1">
      <alignment horizontal="left" vertical="center"/>
    </xf>
    <xf numFmtId="0" fontId="36" fillId="0" borderId="16" xfId="0" applyFont="1" applyBorder="1" applyAlignment="1" applyProtection="1">
      <alignment horizontal="left" vertical="center"/>
    </xf>
    <xf numFmtId="4" fontId="36" fillId="0" borderId="16" xfId="0" applyNumberFormat="1" applyFont="1" applyBorder="1" applyAlignment="1" applyProtection="1">
      <alignment horizontal="left" vertical="center" wrapText="1"/>
    </xf>
    <xf numFmtId="4" fontId="36" fillId="0" borderId="24" xfId="0" applyNumberFormat="1" applyFont="1" applyBorder="1" applyAlignment="1" applyProtection="1">
      <alignment horizontal="left" vertical="center" wrapText="1"/>
    </xf>
    <xf numFmtId="49" fontId="18" fillId="0" borderId="17" xfId="0" applyNumberFormat="1" applyFont="1" applyBorder="1" applyAlignment="1" applyProtection="1">
      <alignment vertical="center"/>
    </xf>
    <xf numFmtId="49" fontId="33" fillId="0" borderId="61" xfId="0" applyNumberFormat="1" applyFont="1" applyBorder="1" applyAlignment="1" applyProtection="1">
      <alignment vertical="center"/>
    </xf>
    <xf numFmtId="49" fontId="17" fillId="0" borderId="61" xfId="0" applyNumberFormat="1" applyFont="1" applyBorder="1" applyAlignment="1" applyProtection="1">
      <alignment vertical="center"/>
    </xf>
    <xf numFmtId="7" fontId="26" fillId="0" borderId="61" xfId="1" applyNumberFormat="1" applyFont="1" applyBorder="1" applyAlignment="1" applyProtection="1">
      <alignment vertical="center"/>
    </xf>
    <xf numFmtId="0" fontId="38" fillId="0" borderId="61" xfId="0" applyFont="1" applyBorder="1" applyAlignment="1"/>
    <xf numFmtId="0" fontId="16" fillId="7" borderId="66" xfId="0" applyFont="1" applyFill="1" applyBorder="1" applyAlignment="1" applyProtection="1">
      <alignment horizontal="center" vertical="center" wrapText="1"/>
    </xf>
    <xf numFmtId="0" fontId="39" fillId="7" borderId="67" xfId="0" applyFont="1" applyFill="1" applyBorder="1" applyAlignment="1" applyProtection="1">
      <alignment horizontal="center" vertical="center" wrapText="1"/>
    </xf>
    <xf numFmtId="0" fontId="16" fillId="7" borderId="67" xfId="0" applyFont="1" applyFill="1" applyBorder="1" applyAlignment="1" applyProtection="1">
      <alignment horizontal="left" vertical="center" wrapText="1"/>
    </xf>
    <xf numFmtId="43" fontId="15" fillId="7" borderId="67" xfId="1" applyFont="1" applyFill="1" applyBorder="1" applyAlignment="1" applyProtection="1">
      <alignment horizontal="center" vertical="center" wrapText="1"/>
    </xf>
    <xf numFmtId="43" fontId="15" fillId="7" borderId="67" xfId="1" applyFont="1" applyFill="1" applyBorder="1" applyAlignment="1" applyProtection="1">
      <alignment horizontal="right" vertical="center" wrapText="1"/>
    </xf>
    <xf numFmtId="0" fontId="15" fillId="7" borderId="68" xfId="0" applyFont="1" applyFill="1" applyBorder="1" applyAlignment="1" applyProtection="1">
      <alignment vertical="center"/>
    </xf>
    <xf numFmtId="0" fontId="15" fillId="5" borderId="69" xfId="0" applyFont="1" applyFill="1" applyBorder="1" applyAlignment="1" applyProtection="1">
      <alignment horizontal="center" vertical="center" wrapText="1"/>
    </xf>
    <xf numFmtId="0" fontId="31" fillId="5" borderId="70" xfId="0" applyFont="1" applyFill="1" applyBorder="1" applyAlignment="1" applyProtection="1">
      <alignment horizontal="center" vertical="center" wrapText="1"/>
    </xf>
    <xf numFmtId="0" fontId="15" fillId="5" borderId="70" xfId="0" applyFont="1" applyFill="1" applyBorder="1" applyAlignment="1" applyProtection="1">
      <alignment horizontal="left" vertical="center" wrapText="1"/>
    </xf>
    <xf numFmtId="43" fontId="15" fillId="5" borderId="70" xfId="1" applyFont="1" applyFill="1" applyBorder="1" applyAlignment="1" applyProtection="1">
      <alignment horizontal="center" vertical="center" wrapText="1"/>
    </xf>
    <xf numFmtId="43" fontId="15" fillId="5" borderId="70" xfId="1" applyFont="1" applyFill="1" applyBorder="1" applyAlignment="1" applyProtection="1">
      <alignment horizontal="right" vertical="center" wrapText="1"/>
    </xf>
    <xf numFmtId="166" fontId="15" fillId="5" borderId="71" xfId="0" applyNumberFormat="1" applyFont="1" applyFill="1" applyBorder="1" applyAlignment="1" applyProtection="1">
      <alignment vertical="center"/>
    </xf>
    <xf numFmtId="0" fontId="15" fillId="5" borderId="72" xfId="0" applyFont="1" applyFill="1" applyBorder="1" applyAlignment="1" applyProtection="1">
      <alignment horizontal="center" vertical="center" wrapText="1"/>
    </xf>
    <xf numFmtId="0" fontId="31" fillId="5" borderId="54" xfId="0" applyFont="1" applyFill="1" applyBorder="1" applyAlignment="1" applyProtection="1">
      <alignment horizontal="center" vertical="center" wrapText="1"/>
    </xf>
    <xf numFmtId="0" fontId="15" fillId="5" borderId="54" xfId="0" applyFont="1" applyFill="1" applyBorder="1" applyAlignment="1" applyProtection="1">
      <alignment horizontal="left" vertical="center" wrapText="1"/>
    </xf>
    <xf numFmtId="43" fontId="15" fillId="5" borderId="54" xfId="1" applyFont="1" applyFill="1" applyBorder="1" applyAlignment="1" applyProtection="1">
      <alignment horizontal="center" vertical="center" wrapText="1"/>
    </xf>
    <xf numFmtId="43" fontId="15" fillId="5" borderId="54" xfId="1" applyFont="1" applyFill="1" applyBorder="1" applyAlignment="1" applyProtection="1">
      <alignment horizontal="right" vertical="center" wrapText="1"/>
    </xf>
    <xf numFmtId="166" fontId="15" fillId="5" borderId="73" xfId="0" applyNumberFormat="1" applyFont="1" applyFill="1" applyBorder="1" applyAlignment="1" applyProtection="1">
      <alignment vertical="center"/>
    </xf>
    <xf numFmtId="0" fontId="15" fillId="5" borderId="74" xfId="0" applyFont="1" applyFill="1" applyBorder="1" applyAlignment="1" applyProtection="1">
      <alignment horizontal="center" vertical="center" wrapText="1"/>
    </xf>
    <xf numFmtId="0" fontId="31" fillId="5" borderId="75" xfId="0" applyFont="1" applyFill="1" applyBorder="1" applyAlignment="1" applyProtection="1">
      <alignment horizontal="center" vertical="center" wrapText="1"/>
    </xf>
    <xf numFmtId="0" fontId="15" fillId="5" borderId="75" xfId="0" applyFont="1" applyFill="1" applyBorder="1" applyAlignment="1" applyProtection="1">
      <alignment horizontal="left" vertical="center" wrapText="1"/>
    </xf>
    <xf numFmtId="43" fontId="15" fillId="5" borderId="75" xfId="1" applyFont="1" applyFill="1" applyBorder="1" applyAlignment="1" applyProtection="1">
      <alignment horizontal="center" vertical="center" wrapText="1"/>
    </xf>
    <xf numFmtId="43" fontId="15" fillId="5" borderId="75" xfId="1" applyFont="1" applyFill="1" applyBorder="1" applyAlignment="1" applyProtection="1">
      <alignment horizontal="right" vertical="center" wrapText="1"/>
    </xf>
    <xf numFmtId="43" fontId="15" fillId="5" borderId="76" xfId="1" applyFont="1" applyFill="1" applyBorder="1" applyAlignment="1" applyProtection="1">
      <alignment horizontal="right" vertical="center" wrapText="1"/>
    </xf>
    <xf numFmtId="166" fontId="15" fillId="5" borderId="77" xfId="0" applyNumberFormat="1" applyFont="1" applyFill="1" applyBorder="1" applyAlignment="1" applyProtection="1">
      <alignment vertical="center"/>
    </xf>
    <xf numFmtId="0" fontId="16" fillId="7" borderId="78" xfId="0" applyFont="1" applyFill="1" applyBorder="1" applyAlignment="1" applyProtection="1">
      <alignment horizontal="center" vertical="center" wrapText="1"/>
    </xf>
    <xf numFmtId="0" fontId="39" fillId="7" borderId="79" xfId="0" applyFont="1" applyFill="1" applyBorder="1" applyAlignment="1" applyProtection="1">
      <alignment horizontal="center" vertical="center" wrapText="1"/>
    </xf>
    <xf numFmtId="0" fontId="16" fillId="7" borderId="79" xfId="0" applyFont="1" applyFill="1" applyBorder="1" applyAlignment="1" applyProtection="1">
      <alignment horizontal="left" vertical="center" wrapText="1"/>
    </xf>
    <xf numFmtId="43" fontId="15" fillId="7" borderId="79" xfId="1" applyFont="1" applyFill="1" applyBorder="1" applyAlignment="1" applyProtection="1">
      <alignment horizontal="center" vertical="center" wrapText="1"/>
    </xf>
    <xf numFmtId="43" fontId="15" fillId="7" borderId="79" xfId="1" applyFont="1" applyFill="1" applyBorder="1" applyAlignment="1" applyProtection="1">
      <alignment horizontal="right" vertical="center" wrapText="1"/>
    </xf>
    <xf numFmtId="0" fontId="16" fillId="7" borderId="80" xfId="0" applyFont="1" applyFill="1" applyBorder="1" applyAlignment="1" applyProtection="1">
      <alignment vertical="center"/>
    </xf>
    <xf numFmtId="0" fontId="15" fillId="5" borderId="70" xfId="0" applyFont="1" applyFill="1" applyBorder="1" applyAlignment="1" applyProtection="1">
      <alignment horizontal="center" vertical="center"/>
    </xf>
    <xf numFmtId="0" fontId="15" fillId="5" borderId="54" xfId="0" applyFont="1" applyFill="1" applyBorder="1" applyAlignment="1" applyProtection="1">
      <alignment horizontal="center" vertical="center"/>
    </xf>
    <xf numFmtId="0" fontId="15" fillId="5" borderId="75" xfId="0" applyFont="1" applyFill="1" applyBorder="1" applyAlignment="1" applyProtection="1">
      <alignment horizontal="center" vertical="center"/>
    </xf>
    <xf numFmtId="43" fontId="16" fillId="7" borderId="80" xfId="1" applyFont="1" applyFill="1" applyBorder="1" applyAlignment="1" applyProtection="1">
      <alignment vertical="center"/>
    </xf>
    <xf numFmtId="0" fontId="16" fillId="0" borderId="69" xfId="0" applyFont="1" applyFill="1" applyBorder="1" applyAlignment="1" applyProtection="1">
      <alignment horizontal="center" vertical="center" wrapText="1"/>
    </xf>
    <xf numFmtId="0" fontId="39" fillId="0" borderId="70" xfId="0" applyFont="1" applyFill="1" applyBorder="1" applyAlignment="1" applyProtection="1">
      <alignment horizontal="center" vertical="center" wrapText="1"/>
    </xf>
    <xf numFmtId="0" fontId="16" fillId="0" borderId="70" xfId="0" applyFont="1" applyFill="1" applyBorder="1" applyAlignment="1" applyProtection="1">
      <alignment horizontal="left" vertical="center" wrapText="1"/>
    </xf>
    <xf numFmtId="43" fontId="15" fillId="0" borderId="70" xfId="1" applyFont="1" applyFill="1" applyBorder="1" applyAlignment="1" applyProtection="1">
      <alignment horizontal="center" vertical="center" wrapText="1"/>
    </xf>
    <xf numFmtId="43" fontId="15" fillId="0" borderId="70" xfId="1" applyFont="1" applyFill="1" applyBorder="1" applyAlignment="1" applyProtection="1">
      <alignment horizontal="right" vertical="center" wrapText="1"/>
    </xf>
    <xf numFmtId="0" fontId="15" fillId="0" borderId="71" xfId="0" applyFont="1" applyBorder="1" applyAlignment="1" applyProtection="1">
      <alignment vertical="center"/>
    </xf>
    <xf numFmtId="0" fontId="15" fillId="0" borderId="72" xfId="0" applyFont="1" applyFill="1" applyBorder="1" applyAlignment="1" applyProtection="1">
      <alignment horizontal="center" vertical="center" wrapText="1"/>
    </xf>
    <xf numFmtId="0" fontId="31" fillId="0" borderId="54" xfId="0" applyFont="1" applyFill="1" applyBorder="1" applyAlignment="1" applyProtection="1">
      <alignment horizontal="center" vertical="center" wrapText="1"/>
    </xf>
    <xf numFmtId="0" fontId="15" fillId="0" borderId="54" xfId="0" applyFont="1" applyFill="1" applyBorder="1" applyAlignment="1" applyProtection="1">
      <alignment horizontal="left" vertical="center" wrapText="1"/>
    </xf>
    <xf numFmtId="43" fontId="15" fillId="0" borderId="54" xfId="1" applyFont="1" applyFill="1" applyBorder="1" applyAlignment="1" applyProtection="1">
      <alignment horizontal="center" vertical="center" wrapText="1"/>
    </xf>
    <xf numFmtId="43" fontId="15" fillId="0" borderId="54" xfId="1" applyFont="1" applyFill="1" applyBorder="1" applyAlignment="1" applyProtection="1">
      <alignment horizontal="right" vertical="center" wrapText="1"/>
    </xf>
    <xf numFmtId="166" fontId="15" fillId="0" borderId="73" xfId="0" applyNumberFormat="1" applyFont="1" applyBorder="1" applyAlignment="1" applyProtection="1">
      <alignment vertical="center"/>
    </xf>
    <xf numFmtId="0" fontId="16" fillId="0" borderId="72" xfId="0" applyFont="1" applyFill="1" applyBorder="1" applyAlignment="1" applyProtection="1">
      <alignment horizontal="center" vertical="center" wrapText="1"/>
    </xf>
    <xf numFmtId="0" fontId="39" fillId="0" borderId="54" xfId="0" applyFont="1" applyFill="1" applyBorder="1" applyAlignment="1" applyProtection="1">
      <alignment horizontal="center" vertical="center" wrapText="1"/>
    </xf>
    <xf numFmtId="0" fontId="16" fillId="0" borderId="54" xfId="0" applyFont="1" applyFill="1" applyBorder="1" applyAlignment="1" applyProtection="1">
      <alignment horizontal="left" vertical="center" wrapText="1"/>
    </xf>
    <xf numFmtId="0" fontId="15" fillId="0" borderId="73" xfId="0" applyFont="1" applyBorder="1" applyAlignment="1" applyProtection="1">
      <alignment vertical="center"/>
    </xf>
    <xf numFmtId="0" fontId="15" fillId="0" borderId="34" xfId="0" applyFont="1" applyFill="1" applyBorder="1" applyAlignment="1" applyProtection="1">
      <alignment horizontal="center" vertical="center" wrapText="1"/>
    </xf>
    <xf numFmtId="43" fontId="15" fillId="5" borderId="54" xfId="1" applyFont="1" applyFill="1" applyBorder="1" applyAlignment="1" applyProtection="1">
      <alignment horizontal="center" vertical="center"/>
    </xf>
    <xf numFmtId="0" fontId="15" fillId="0" borderId="74" xfId="0" applyFont="1" applyFill="1" applyBorder="1" applyAlignment="1" applyProtection="1">
      <alignment horizontal="center" vertical="center" wrapText="1"/>
    </xf>
    <xf numFmtId="0" fontId="15" fillId="0" borderId="75" xfId="0" applyFont="1" applyFill="1" applyBorder="1" applyAlignment="1" applyProtection="1">
      <alignment horizontal="left" vertical="center" wrapText="1"/>
    </xf>
    <xf numFmtId="43" fontId="15" fillId="0" borderId="75" xfId="1" applyFont="1" applyFill="1" applyBorder="1" applyAlignment="1" applyProtection="1">
      <alignment horizontal="center" vertical="center" wrapText="1"/>
    </xf>
    <xf numFmtId="43" fontId="15" fillId="5" borderId="75" xfId="1" applyFont="1" applyFill="1" applyBorder="1" applyAlignment="1" applyProtection="1">
      <alignment horizontal="center" vertical="center"/>
    </xf>
    <xf numFmtId="166" fontId="15" fillId="0" borderId="77" xfId="0" applyNumberFormat="1" applyFont="1" applyBorder="1" applyAlignment="1" applyProtection="1">
      <alignment vertical="center"/>
    </xf>
    <xf numFmtId="0" fontId="15" fillId="0" borderId="54" xfId="0" applyFont="1" applyFill="1" applyBorder="1" applyAlignment="1" applyProtection="1">
      <alignment vertical="center" wrapText="1"/>
    </xf>
    <xf numFmtId="166" fontId="15" fillId="5" borderId="54" xfId="0" applyNumberFormat="1" applyFont="1" applyFill="1" applyBorder="1" applyAlignment="1" applyProtection="1">
      <alignment horizontal="center" vertical="center"/>
    </xf>
    <xf numFmtId="0" fontId="15" fillId="0" borderId="54" xfId="0" applyFont="1" applyFill="1" applyBorder="1" applyAlignment="1" applyProtection="1">
      <alignment horizontal="center" vertical="center" wrapText="1"/>
    </xf>
    <xf numFmtId="0" fontId="15" fillId="0" borderId="69" xfId="0" applyFont="1" applyFill="1" applyBorder="1" applyAlignment="1" applyProtection="1">
      <alignment horizontal="center" vertical="center" wrapText="1"/>
    </xf>
    <xf numFmtId="0" fontId="31" fillId="0" borderId="70" xfId="0" applyFont="1" applyFill="1" applyBorder="1" applyAlignment="1" applyProtection="1">
      <alignment horizontal="center" vertical="center" wrapText="1"/>
    </xf>
    <xf numFmtId="0" fontId="15" fillId="0" borderId="70" xfId="0" applyFont="1" applyFill="1" applyBorder="1" applyAlignment="1" applyProtection="1">
      <alignment horizontal="left" vertical="center" wrapText="1"/>
    </xf>
    <xf numFmtId="43" fontId="15" fillId="5" borderId="70" xfId="1" applyFont="1" applyFill="1" applyBorder="1" applyAlignment="1" applyProtection="1">
      <alignment horizontal="center" vertical="center"/>
    </xf>
    <xf numFmtId="166" fontId="15" fillId="0" borderId="71" xfId="0" applyNumberFormat="1" applyFont="1" applyBorder="1" applyAlignment="1" applyProtection="1">
      <alignment vertical="center"/>
    </xf>
    <xf numFmtId="0" fontId="15" fillId="0" borderId="75" xfId="0" applyFont="1" applyFill="1" applyBorder="1" applyAlignment="1" applyProtection="1">
      <alignment horizontal="center" vertical="center" wrapText="1"/>
    </xf>
    <xf numFmtId="0" fontId="31" fillId="0" borderId="75" xfId="0" applyFont="1" applyFill="1" applyBorder="1" applyAlignment="1" applyProtection="1">
      <alignment horizontal="center" vertical="center" wrapText="1"/>
    </xf>
    <xf numFmtId="0" fontId="15" fillId="0" borderId="70" xfId="0" applyFont="1" applyFill="1" applyBorder="1" applyAlignment="1" applyProtection="1">
      <alignment horizontal="center" vertical="center" wrapText="1"/>
    </xf>
    <xf numFmtId="4" fontId="17" fillId="0" borderId="0" xfId="0" applyNumberFormat="1" applyFont="1" applyBorder="1" applyProtection="1"/>
    <xf numFmtId="43" fontId="17" fillId="0" borderId="0" xfId="1" applyFont="1" applyBorder="1" applyProtection="1"/>
    <xf numFmtId="165" fontId="17" fillId="0" borderId="0" xfId="0" applyNumberFormat="1" applyFont="1" applyBorder="1" applyProtection="1"/>
    <xf numFmtId="9" fontId="17" fillId="0" borderId="0" xfId="0" applyNumberFormat="1" applyFont="1" applyBorder="1" applyAlignment="1" applyProtection="1">
      <alignment horizontal="center" vertical="center"/>
    </xf>
    <xf numFmtId="0" fontId="15" fillId="0" borderId="54" xfId="77" applyFont="1" applyFill="1" applyBorder="1" applyAlignment="1" applyProtection="1">
      <alignment horizontal="center" vertical="center"/>
    </xf>
    <xf numFmtId="43" fontId="15" fillId="0" borderId="54" xfId="1" applyFont="1" applyFill="1" applyBorder="1" applyAlignment="1" applyProtection="1">
      <alignment horizontal="center" vertical="center"/>
    </xf>
    <xf numFmtId="43" fontId="15" fillId="5" borderId="54" xfId="1" applyFont="1" applyFill="1" applyBorder="1" applyAlignment="1" applyProtection="1">
      <alignment vertical="center" wrapText="1"/>
    </xf>
    <xf numFmtId="3" fontId="15" fillId="0" borderId="72" xfId="0" applyNumberFormat="1" applyFont="1" applyFill="1" applyBorder="1" applyAlignment="1" applyProtection="1">
      <alignment horizontal="center" vertical="center" wrapText="1"/>
    </xf>
    <xf numFmtId="0" fontId="16" fillId="5" borderId="72" xfId="0" applyFont="1" applyFill="1" applyBorder="1" applyAlignment="1" applyProtection="1">
      <alignment horizontal="center" vertical="center" wrapText="1"/>
    </xf>
    <xf numFmtId="0" fontId="16" fillId="5" borderId="54" xfId="0" applyFont="1" applyFill="1" applyBorder="1" applyAlignment="1" applyProtection="1">
      <alignment horizontal="center" vertical="center" wrapText="1"/>
    </xf>
    <xf numFmtId="0" fontId="16" fillId="5" borderId="54" xfId="0" applyFont="1" applyFill="1" applyBorder="1" applyAlignment="1" applyProtection="1">
      <alignment horizontal="left" vertical="center" wrapText="1"/>
    </xf>
    <xf numFmtId="0" fontId="15" fillId="5" borderId="73" xfId="0" applyFont="1" applyFill="1" applyBorder="1" applyAlignment="1" applyProtection="1">
      <alignment vertical="center"/>
    </xf>
    <xf numFmtId="43" fontId="15" fillId="0" borderId="75" xfId="1" applyFont="1" applyFill="1" applyBorder="1" applyAlignment="1" applyProtection="1">
      <alignment vertical="center" wrapText="1"/>
    </xf>
    <xf numFmtId="0" fontId="16" fillId="7" borderId="79" xfId="0" applyFont="1" applyFill="1" applyBorder="1" applyAlignment="1" applyProtection="1">
      <alignment horizontal="center" vertical="center" wrapText="1"/>
    </xf>
    <xf numFmtId="0" fontId="16" fillId="0" borderId="70" xfId="0" applyFont="1" applyFill="1" applyBorder="1" applyAlignment="1" applyProtection="1">
      <alignment horizontal="center" vertical="center" wrapText="1"/>
    </xf>
    <xf numFmtId="0" fontId="16" fillId="0" borderId="70" xfId="0" applyFont="1" applyFill="1" applyBorder="1" applyAlignment="1" applyProtection="1">
      <alignment vertical="center" wrapText="1"/>
    </xf>
    <xf numFmtId="0" fontId="15" fillId="0" borderId="70" xfId="0" applyFont="1" applyFill="1" applyBorder="1" applyAlignment="1" applyProtection="1">
      <alignment horizontal="center" vertical="center"/>
    </xf>
    <xf numFmtId="4" fontId="15" fillId="0" borderId="70" xfId="0" applyNumberFormat="1" applyFont="1" applyFill="1" applyBorder="1" applyAlignment="1" applyProtection="1">
      <alignment horizontal="right" vertical="center"/>
    </xf>
    <xf numFmtId="0" fontId="16" fillId="0" borderId="54" xfId="0" applyFont="1" applyFill="1" applyBorder="1" applyAlignment="1" applyProtection="1">
      <alignment horizontal="center" vertical="center" wrapText="1"/>
    </xf>
    <xf numFmtId="0" fontId="15" fillId="0" borderId="54" xfId="0" applyFont="1" applyBorder="1" applyAlignment="1" applyProtection="1">
      <alignment horizontal="center" vertical="center"/>
    </xf>
    <xf numFmtId="0" fontId="15" fillId="5" borderId="54" xfId="185" applyFont="1" applyFill="1" applyBorder="1" applyAlignment="1" applyProtection="1">
      <alignment horizontal="justify" vertical="center" wrapText="1"/>
    </xf>
    <xf numFmtId="0" fontId="15" fillId="5" borderId="54" xfId="0" applyFont="1" applyFill="1" applyBorder="1" applyAlignment="1" applyProtection="1">
      <alignment vertical="center" wrapText="1"/>
    </xf>
    <xf numFmtId="0" fontId="16" fillId="0" borderId="54" xfId="0" applyFont="1" applyBorder="1" applyAlignment="1" applyProtection="1">
      <alignment vertical="center" wrapText="1"/>
    </xf>
    <xf numFmtId="0" fontId="15" fillId="0" borderId="54" xfId="0" applyFont="1" applyBorder="1" applyAlignment="1" applyProtection="1">
      <alignment vertical="center" wrapText="1"/>
    </xf>
    <xf numFmtId="43" fontId="15" fillId="0" borderId="54" xfId="1" applyFont="1" applyBorder="1" applyAlignment="1" applyProtection="1">
      <alignment horizontal="center" vertical="center" wrapText="1"/>
    </xf>
    <xf numFmtId="0" fontId="15" fillId="5" borderId="23" xfId="0" applyFont="1" applyFill="1" applyBorder="1" applyAlignment="1" applyProtection="1">
      <alignment horizontal="center" vertical="center" wrapText="1"/>
    </xf>
    <xf numFmtId="0" fontId="15" fillId="5" borderId="16" xfId="0" applyFont="1" applyFill="1" applyBorder="1" applyAlignment="1" applyProtection="1">
      <alignment horizontal="center" vertical="center" wrapText="1"/>
    </xf>
    <xf numFmtId="0" fontId="15" fillId="5" borderId="16" xfId="0" applyFont="1" applyFill="1" applyBorder="1" applyAlignment="1" applyProtection="1">
      <alignment horizontal="left" vertical="center" wrapText="1"/>
    </xf>
    <xf numFmtId="43" fontId="15" fillId="5" borderId="16" xfId="1" applyFont="1" applyFill="1" applyBorder="1" applyAlignment="1" applyProtection="1">
      <alignment horizontal="center" vertical="center" wrapText="1"/>
    </xf>
    <xf numFmtId="43" fontId="15" fillId="5" borderId="24" xfId="1" applyFont="1" applyFill="1" applyBorder="1" applyAlignment="1" applyProtection="1">
      <alignment vertical="center"/>
    </xf>
    <xf numFmtId="0" fontId="15" fillId="5" borderId="16" xfId="0" applyFont="1" applyFill="1" applyBorder="1" applyAlignment="1" applyProtection="1">
      <alignment vertical="center" wrapText="1"/>
    </xf>
    <xf numFmtId="0" fontId="15" fillId="5" borderId="16" xfId="0" applyFont="1" applyFill="1" applyBorder="1" applyAlignment="1" applyProtection="1">
      <alignment horizontal="center" vertical="center"/>
    </xf>
    <xf numFmtId="166" fontId="15" fillId="5" borderId="24" xfId="0" applyNumberFormat="1" applyFont="1" applyFill="1" applyBorder="1" applyAlignment="1" applyProtection="1">
      <alignment vertical="center"/>
    </xf>
    <xf numFmtId="0" fontId="15" fillId="0" borderId="70" xfId="0" applyFont="1" applyBorder="1" applyAlignment="1" applyProtection="1">
      <alignment vertical="center" wrapText="1"/>
    </xf>
    <xf numFmtId="0" fontId="15" fillId="0" borderId="70" xfId="0" applyFont="1" applyBorder="1" applyAlignment="1" applyProtection="1">
      <alignment horizontal="center" vertical="center"/>
    </xf>
    <xf numFmtId="0" fontId="15" fillId="0" borderId="54" xfId="0" applyFont="1" applyBorder="1" applyAlignment="1" applyProtection="1">
      <alignment horizontal="justify" vertical="center" wrapText="1"/>
    </xf>
    <xf numFmtId="0" fontId="16" fillId="0" borderId="54" xfId="0" applyFont="1" applyFill="1" applyBorder="1" applyAlignment="1" applyProtection="1">
      <alignment vertical="center" wrapText="1"/>
    </xf>
    <xf numFmtId="0" fontId="15" fillId="0" borderId="54" xfId="0" applyFont="1" applyFill="1" applyBorder="1" applyAlignment="1" applyProtection="1">
      <alignment horizontal="center" vertical="center"/>
    </xf>
    <xf numFmtId="4" fontId="15" fillId="0" borderId="54" xfId="0" applyNumberFormat="1" applyFont="1" applyFill="1" applyBorder="1" applyAlignment="1" applyProtection="1">
      <alignment horizontal="right" vertical="center"/>
    </xf>
    <xf numFmtId="0" fontId="16" fillId="0" borderId="54" xfId="0" applyFont="1" applyBorder="1" applyAlignment="1" applyProtection="1">
      <alignment horizontal="left" vertical="center" wrapText="1"/>
    </xf>
    <xf numFmtId="0" fontId="15" fillId="0" borderId="54" xfId="0" applyFont="1" applyBorder="1" applyAlignment="1" applyProtection="1">
      <alignment horizontal="center" vertical="center" wrapText="1"/>
    </xf>
    <xf numFmtId="0" fontId="15" fillId="0" borderId="54" xfId="0" applyFont="1" applyBorder="1" applyAlignment="1" applyProtection="1">
      <alignment horizontal="left" vertical="center" wrapText="1"/>
    </xf>
    <xf numFmtId="0" fontId="15" fillId="0" borderId="54" xfId="0" applyFont="1" applyFill="1" applyBorder="1" applyAlignment="1" applyProtection="1">
      <alignment horizontal="justify" vertical="center" wrapText="1"/>
    </xf>
    <xf numFmtId="0" fontId="15" fillId="0" borderId="54" xfId="185" applyFont="1" applyFill="1" applyBorder="1" applyAlignment="1" applyProtection="1">
      <alignment horizontal="justify" vertical="center" wrapText="1"/>
    </xf>
    <xf numFmtId="0" fontId="16" fillId="0" borderId="54" xfId="185" applyFont="1" applyFill="1" applyBorder="1" applyAlignment="1" applyProtection="1">
      <alignment horizontal="justify" vertical="center" wrapText="1"/>
    </xf>
    <xf numFmtId="2" fontId="15" fillId="0" borderId="54" xfId="0" applyNumberFormat="1" applyFont="1" applyFill="1" applyBorder="1" applyAlignment="1" applyProtection="1">
      <alignment horizontal="left" vertical="center" wrapText="1"/>
    </xf>
    <xf numFmtId="0" fontId="15" fillId="0" borderId="75" xfId="0" applyFont="1" applyBorder="1" applyAlignment="1" applyProtection="1">
      <alignment vertical="center" wrapText="1"/>
    </xf>
    <xf numFmtId="0" fontId="15" fillId="0" borderId="75" xfId="0" applyFont="1" applyBorder="1" applyAlignment="1" applyProtection="1">
      <alignment horizontal="center" vertical="center"/>
    </xf>
    <xf numFmtId="0" fontId="15" fillId="0" borderId="81" xfId="0" applyFont="1" applyFill="1" applyBorder="1" applyAlignment="1" applyProtection="1">
      <alignment horizontal="center" vertical="center" wrapText="1"/>
    </xf>
    <xf numFmtId="0" fontId="15" fillId="0" borderId="76" xfId="0" applyFont="1" applyFill="1" applyBorder="1" applyAlignment="1" applyProtection="1">
      <alignment horizontal="left" vertical="center" wrapText="1"/>
    </xf>
    <xf numFmtId="43" fontId="15" fillId="0" borderId="76" xfId="1" applyFont="1" applyFill="1" applyBorder="1" applyAlignment="1" applyProtection="1">
      <alignment horizontal="center" vertical="center" wrapText="1"/>
    </xf>
    <xf numFmtId="166" fontId="15" fillId="0" borderId="82" xfId="0" applyNumberFormat="1" applyFont="1" applyBorder="1" applyAlignment="1" applyProtection="1">
      <alignment vertical="center"/>
    </xf>
    <xf numFmtId="0" fontId="15" fillId="0" borderId="83" xfId="0" applyFont="1" applyFill="1" applyBorder="1" applyAlignment="1" applyProtection="1">
      <alignment horizontal="center" vertical="center" wrapText="1"/>
    </xf>
    <xf numFmtId="0" fontId="31" fillId="0" borderId="84" xfId="0" applyFont="1" applyFill="1" applyBorder="1" applyAlignment="1" applyProtection="1">
      <alignment horizontal="center" vertical="center" wrapText="1"/>
    </xf>
    <xf numFmtId="0" fontId="15" fillId="0" borderId="84" xfId="0" applyFont="1" applyFill="1" applyBorder="1" applyAlignment="1" applyProtection="1">
      <alignment vertical="center" wrapText="1"/>
    </xf>
    <xf numFmtId="43" fontId="15" fillId="0" borderId="84" xfId="1" applyFont="1" applyFill="1" applyBorder="1" applyAlignment="1" applyProtection="1">
      <alignment horizontal="center" vertical="center" wrapText="1"/>
    </xf>
    <xf numFmtId="43" fontId="15" fillId="0" borderId="84" xfId="1" applyFont="1" applyFill="1" applyBorder="1" applyAlignment="1" applyProtection="1">
      <alignment horizontal="right" vertical="center" wrapText="1"/>
    </xf>
    <xf numFmtId="43" fontId="15" fillId="5" borderId="65" xfId="1" applyFont="1" applyFill="1" applyBorder="1" applyAlignment="1" applyProtection="1">
      <alignment horizontal="right" vertical="center" wrapText="1"/>
    </xf>
    <xf numFmtId="43" fontId="15" fillId="0" borderId="84" xfId="1" applyFont="1" applyBorder="1" applyAlignment="1" applyProtection="1">
      <alignment horizontal="center" vertical="center"/>
    </xf>
    <xf numFmtId="166" fontId="15" fillId="0" borderId="85" xfId="0" applyNumberFormat="1" applyFont="1" applyBorder="1" applyAlignment="1" applyProtection="1">
      <alignment vertical="center"/>
    </xf>
    <xf numFmtId="0" fontId="15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15" fillId="0" borderId="0" xfId="0" applyFont="1" applyFill="1" applyBorder="1" applyAlignment="1" applyProtection="1">
      <alignment vertical="center" wrapText="1"/>
    </xf>
    <xf numFmtId="43" fontId="15" fillId="0" borderId="0" xfId="1" applyFont="1" applyFill="1" applyBorder="1" applyAlignment="1" applyProtection="1">
      <alignment horizontal="center" vertical="center" wrapText="1"/>
    </xf>
    <xf numFmtId="43" fontId="15" fillId="0" borderId="0" xfId="1" applyFont="1" applyFill="1" applyBorder="1" applyAlignment="1" applyProtection="1">
      <alignment horizontal="right" vertical="center" wrapText="1"/>
    </xf>
    <xf numFmtId="43" fontId="15" fillId="0" borderId="0" xfId="1" applyFont="1" applyBorder="1" applyAlignment="1" applyProtection="1">
      <alignment vertical="center"/>
    </xf>
    <xf numFmtId="43" fontId="15" fillId="5" borderId="0" xfId="1" applyFont="1" applyFill="1" applyBorder="1" applyAlignment="1" applyProtection="1">
      <alignment horizontal="center" vertical="center"/>
    </xf>
    <xf numFmtId="166" fontId="15" fillId="0" borderId="0" xfId="0" applyNumberFormat="1" applyFont="1" applyBorder="1" applyAlignment="1" applyProtection="1">
      <alignment vertical="center"/>
    </xf>
    <xf numFmtId="43" fontId="40" fillId="7" borderId="20" xfId="1" applyFont="1" applyFill="1" applyBorder="1" applyAlignment="1" applyProtection="1">
      <alignment horizontal="center" vertical="center" wrapText="1"/>
    </xf>
    <xf numFmtId="0" fontId="15" fillId="5" borderId="54" xfId="0" quotePrefix="1" applyFont="1" applyFill="1" applyBorder="1" applyAlignment="1" applyProtection="1">
      <alignment vertical="center" wrapText="1"/>
    </xf>
    <xf numFmtId="0" fontId="15" fillId="0" borderId="75" xfId="0" quotePrefix="1" applyFont="1" applyFill="1" applyBorder="1" applyAlignment="1" applyProtection="1">
      <alignment horizontal="left" vertical="center" wrapText="1"/>
    </xf>
    <xf numFmtId="0" fontId="34" fillId="7" borderId="21" xfId="0" applyFont="1" applyFill="1" applyBorder="1" applyAlignment="1">
      <alignment horizontal="center" vertical="center"/>
    </xf>
    <xf numFmtId="0" fontId="34" fillId="7" borderId="60" xfId="0" applyFont="1" applyFill="1" applyBorder="1" applyAlignment="1">
      <alignment horizontal="center" vertical="center"/>
    </xf>
    <xf numFmtId="0" fontId="34" fillId="7" borderId="22" xfId="0" applyFont="1" applyFill="1" applyBorder="1" applyAlignment="1">
      <alignment horizontal="center" vertical="center"/>
    </xf>
    <xf numFmtId="14" fontId="3" fillId="0" borderId="16" xfId="0" applyNumberFormat="1" applyFont="1" applyBorder="1" applyAlignment="1" applyProtection="1">
      <alignment horizontal="left" vertical="center"/>
    </xf>
    <xf numFmtId="14" fontId="3" fillId="0" borderId="24" xfId="0" applyNumberFormat="1" applyFont="1" applyBorder="1" applyAlignment="1" applyProtection="1">
      <alignment horizontal="left" vertical="center"/>
    </xf>
    <xf numFmtId="43" fontId="8" fillId="0" borderId="61" xfId="1" applyFont="1" applyBorder="1" applyAlignment="1" applyProtection="1">
      <alignment horizontal="center" vertical="center"/>
    </xf>
    <xf numFmtId="43" fontId="8" fillId="0" borderId="18" xfId="1" applyFont="1" applyBorder="1" applyAlignment="1" applyProtection="1">
      <alignment horizontal="center" vertical="center"/>
    </xf>
    <xf numFmtId="43" fontId="40" fillId="7" borderId="86" xfId="1" applyFont="1" applyFill="1" applyBorder="1" applyAlignment="1" applyProtection="1">
      <alignment horizontal="center" vertical="center" wrapText="1"/>
    </xf>
    <xf numFmtId="43" fontId="40" fillId="7" borderId="87" xfId="1" applyFont="1" applyFill="1" applyBorder="1" applyAlignment="1" applyProtection="1">
      <alignment horizontal="center" vertical="center" wrapText="1"/>
    </xf>
    <xf numFmtId="43" fontId="40" fillId="7" borderId="88" xfId="1" applyFont="1" applyFill="1" applyBorder="1" applyAlignment="1" applyProtection="1">
      <alignment horizontal="center" vertical="center" wrapText="1"/>
    </xf>
    <xf numFmtId="49" fontId="22" fillId="0" borderId="62" xfId="0" applyNumberFormat="1" applyFont="1" applyFill="1" applyBorder="1" applyAlignment="1" applyProtection="1">
      <alignment horizontal="center" vertical="center" wrapText="1"/>
    </xf>
    <xf numFmtId="49" fontId="22" fillId="0" borderId="29" xfId="0" applyNumberFormat="1" applyFont="1" applyFill="1" applyBorder="1" applyAlignment="1" applyProtection="1">
      <alignment horizontal="center" vertical="center" wrapText="1"/>
    </xf>
    <xf numFmtId="49" fontId="22" fillId="0" borderId="63" xfId="0" applyNumberFormat="1" applyFont="1" applyFill="1" applyBorder="1" applyAlignment="1" applyProtection="1">
      <alignment horizontal="center" vertical="center" wrapText="1"/>
    </xf>
    <xf numFmtId="49" fontId="22" fillId="0" borderId="65" xfId="0" applyNumberFormat="1" applyFont="1" applyFill="1" applyBorder="1" applyAlignment="1" applyProtection="1">
      <alignment horizontal="center" vertical="center" wrapText="1"/>
    </xf>
    <xf numFmtId="0" fontId="22" fillId="0" borderId="63" xfId="0" applyFont="1" applyFill="1" applyBorder="1" applyAlignment="1" applyProtection="1">
      <alignment horizontal="center" vertical="center"/>
    </xf>
    <xf numFmtId="0" fontId="22" fillId="0" borderId="65" xfId="0" applyFont="1" applyFill="1" applyBorder="1" applyAlignment="1" applyProtection="1">
      <alignment horizontal="center" vertical="center"/>
    </xf>
    <xf numFmtId="43" fontId="22" fillId="0" borderId="63" xfId="1" applyFont="1" applyFill="1" applyBorder="1" applyAlignment="1" applyProtection="1">
      <alignment horizontal="center" vertical="center" wrapText="1"/>
    </xf>
    <xf numFmtId="43" fontId="22" fillId="0" borderId="65" xfId="1" applyFont="1" applyFill="1" applyBorder="1" applyAlignment="1" applyProtection="1">
      <alignment horizontal="center" vertical="center" wrapText="1"/>
    </xf>
    <xf numFmtId="43" fontId="22" fillId="5" borderId="63" xfId="1" applyFont="1" applyFill="1" applyBorder="1" applyAlignment="1" applyProtection="1">
      <alignment horizontal="center" vertical="center" wrapText="1"/>
    </xf>
    <xf numFmtId="43" fontId="22" fillId="5" borderId="65" xfId="1" applyFont="1" applyFill="1" applyBorder="1" applyAlignment="1" applyProtection="1">
      <alignment horizontal="center" vertical="center" wrapText="1"/>
    </xf>
    <xf numFmtId="43" fontId="22" fillId="0" borderId="64" xfId="1" applyFont="1" applyFill="1" applyBorder="1" applyAlignment="1" applyProtection="1">
      <alignment horizontal="center" vertical="center" wrapText="1"/>
    </xf>
    <xf numFmtId="43" fontId="22" fillId="0" borderId="30" xfId="1" applyFont="1" applyFill="1" applyBorder="1" applyAlignment="1" applyProtection="1">
      <alignment horizontal="center" vertical="center" wrapText="1"/>
    </xf>
    <xf numFmtId="168" fontId="17" fillId="5" borderId="43" xfId="130" applyNumberFormat="1" applyFont="1" applyFill="1" applyBorder="1" applyAlignment="1" applyProtection="1">
      <alignment horizontal="center" vertical="center"/>
    </xf>
    <xf numFmtId="168" fontId="17" fillId="5" borderId="35" xfId="130" applyNumberFormat="1" applyFont="1" applyFill="1" applyBorder="1" applyAlignment="1" applyProtection="1">
      <alignment horizontal="center" vertical="center"/>
    </xf>
    <xf numFmtId="49" fontId="21" fillId="5" borderId="34" xfId="0" applyNumberFormat="1" applyFont="1" applyFill="1" applyBorder="1" applyAlignment="1" applyProtection="1">
      <alignment horizontal="center" vertical="center" wrapText="1"/>
    </xf>
    <xf numFmtId="49" fontId="21" fillId="5" borderId="36" xfId="0" applyNumberFormat="1" applyFont="1" applyFill="1" applyBorder="1" applyAlignment="1" applyProtection="1">
      <alignment horizontal="center" vertical="center" wrapText="1"/>
    </xf>
    <xf numFmtId="168" fontId="24" fillId="5" borderId="43" xfId="130" applyNumberFormat="1" applyFont="1" applyFill="1" applyBorder="1" applyAlignment="1" applyProtection="1">
      <alignment horizontal="center" vertical="center"/>
    </xf>
    <xf numFmtId="168" fontId="24" fillId="5" borderId="35" xfId="130" applyNumberFormat="1" applyFont="1" applyFill="1" applyBorder="1" applyAlignment="1" applyProtection="1">
      <alignment horizontal="center" vertical="center"/>
    </xf>
    <xf numFmtId="168" fontId="24" fillId="5" borderId="43" xfId="130" applyNumberFormat="1" applyFont="1" applyFill="1" applyBorder="1" applyAlignment="1" applyProtection="1">
      <alignment horizontal="center"/>
    </xf>
    <xf numFmtId="168" fontId="24" fillId="5" borderId="35" xfId="130" applyNumberFormat="1" applyFont="1" applyFill="1" applyBorder="1" applyAlignment="1" applyProtection="1">
      <alignment horizontal="center"/>
    </xf>
    <xf numFmtId="168" fontId="17" fillId="5" borderId="43" xfId="130" applyNumberFormat="1" applyFont="1" applyFill="1" applyBorder="1" applyAlignment="1" applyProtection="1">
      <alignment horizontal="center"/>
    </xf>
    <xf numFmtId="168" fontId="17" fillId="5" borderId="35" xfId="130" applyNumberFormat="1" applyFont="1" applyFill="1" applyBorder="1" applyAlignment="1" applyProtection="1">
      <alignment horizontal="center"/>
    </xf>
    <xf numFmtId="49" fontId="18" fillId="0" borderId="1" xfId="0" applyNumberFormat="1" applyFont="1" applyBorder="1" applyAlignment="1" applyProtection="1">
      <alignment horizontal="center" vertical="center"/>
    </xf>
    <xf numFmtId="49" fontId="18" fillId="0" borderId="3" xfId="0" applyNumberFormat="1" applyFont="1" applyBorder="1" applyAlignment="1" applyProtection="1">
      <alignment horizontal="center" vertical="center"/>
    </xf>
    <xf numFmtId="165" fontId="8" fillId="0" borderId="36" xfId="1" applyNumberFormat="1" applyFont="1" applyBorder="1" applyAlignment="1" applyProtection="1">
      <alignment horizontal="center" vertical="center"/>
    </xf>
    <xf numFmtId="165" fontId="8" fillId="0" borderId="34" xfId="1" applyNumberFormat="1" applyFont="1" applyBorder="1" applyAlignment="1" applyProtection="1">
      <alignment horizontal="center" vertical="center"/>
    </xf>
    <xf numFmtId="165" fontId="8" fillId="0" borderId="46" xfId="1" applyNumberFormat="1" applyFont="1" applyBorder="1" applyAlignment="1" applyProtection="1">
      <alignment horizontal="center" vertical="center"/>
    </xf>
    <xf numFmtId="165" fontId="8" fillId="0" borderId="47" xfId="1" applyNumberFormat="1" applyFont="1" applyBorder="1" applyAlignment="1" applyProtection="1">
      <alignment horizontal="center" vertical="center"/>
    </xf>
    <xf numFmtId="165" fontId="8" fillId="0" borderId="48" xfId="1" applyNumberFormat="1" applyFont="1" applyBorder="1" applyAlignment="1" applyProtection="1">
      <alignment horizontal="center" vertical="center"/>
    </xf>
    <xf numFmtId="49" fontId="20" fillId="0" borderId="9" xfId="0" applyNumberFormat="1" applyFont="1" applyBorder="1" applyAlignment="1" applyProtection="1">
      <alignment horizontal="center" vertical="center"/>
    </xf>
    <xf numFmtId="49" fontId="18" fillId="0" borderId="34" xfId="0" applyNumberFormat="1" applyFont="1" applyBorder="1" applyAlignment="1" applyProtection="1">
      <alignment horizontal="center" vertical="center"/>
    </xf>
    <xf numFmtId="49" fontId="18" fillId="0" borderId="44" xfId="0" applyNumberFormat="1" applyFont="1" applyBorder="1" applyAlignment="1" applyProtection="1">
      <alignment horizontal="center" vertical="center"/>
    </xf>
    <xf numFmtId="49" fontId="18" fillId="0" borderId="45" xfId="0" applyNumberFormat="1" applyFont="1" applyBorder="1" applyAlignment="1" applyProtection="1">
      <alignment horizontal="center" vertical="center"/>
    </xf>
    <xf numFmtId="49" fontId="18" fillId="0" borderId="2" xfId="0" applyNumberFormat="1" applyFont="1" applyBorder="1" applyAlignment="1" applyProtection="1">
      <alignment horizontal="center" vertical="center"/>
    </xf>
    <xf numFmtId="0" fontId="7" fillId="5" borderId="31" xfId="0" applyFont="1" applyFill="1" applyBorder="1" applyAlignment="1" applyProtection="1">
      <alignment horizontal="center" vertical="center"/>
      <protection locked="0"/>
    </xf>
    <xf numFmtId="0" fontId="7" fillId="5" borderId="32" xfId="0" applyFont="1" applyFill="1" applyBorder="1" applyAlignment="1" applyProtection="1">
      <alignment horizontal="center" vertical="center"/>
      <protection locked="0"/>
    </xf>
    <xf numFmtId="0" fontId="9" fillId="0" borderId="12" xfId="0" applyFont="1" applyFill="1" applyBorder="1" applyAlignment="1" applyProtection="1">
      <alignment horizontal="center" vertical="center" wrapText="1"/>
      <protection locked="0"/>
    </xf>
    <xf numFmtId="0" fontId="9" fillId="0" borderId="13" xfId="0" applyFont="1" applyFill="1" applyBorder="1" applyAlignment="1" applyProtection="1">
      <alignment horizontal="center" vertical="center" wrapText="1"/>
      <protection locked="0"/>
    </xf>
    <xf numFmtId="0" fontId="9" fillId="0" borderId="17" xfId="0" applyFont="1" applyFill="1" applyBorder="1" applyAlignment="1" applyProtection="1">
      <alignment horizontal="center" vertical="center" wrapText="1"/>
      <protection locked="0"/>
    </xf>
    <xf numFmtId="0" fontId="9" fillId="0" borderId="18" xfId="0" applyFont="1" applyFill="1" applyBorder="1" applyAlignment="1" applyProtection="1">
      <alignment horizontal="center" vertical="center" wrapText="1"/>
      <protection locked="0"/>
    </xf>
    <xf numFmtId="14" fontId="5" fillId="4" borderId="9" xfId="0" applyNumberFormat="1" applyFont="1" applyFill="1" applyBorder="1" applyAlignment="1" applyProtection="1">
      <alignment horizontal="center"/>
      <protection locked="0"/>
    </xf>
    <xf numFmtId="0" fontId="5" fillId="0" borderId="2" xfId="0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0" xfId="0" applyFont="1" applyFill="1" applyAlignment="1">
      <alignment vertical="top" wrapText="1"/>
    </xf>
    <xf numFmtId="0" fontId="2" fillId="0" borderId="0" xfId="0" applyFont="1" applyFill="1" applyAlignment="1">
      <alignment horizontal="center" vertical="top" wrapText="1"/>
    </xf>
    <xf numFmtId="4" fontId="78" fillId="0" borderId="0" xfId="0" applyNumberFormat="1" applyFont="1" applyFill="1" applyAlignment="1">
      <alignment horizontal="left" vertical="top" wrapText="1"/>
    </xf>
    <xf numFmtId="4" fontId="78" fillId="0" borderId="0" xfId="0" applyNumberFormat="1" applyFont="1" applyFill="1" applyAlignment="1">
      <alignment vertical="top" wrapText="1"/>
    </xf>
    <xf numFmtId="4" fontId="2" fillId="0" borderId="0" xfId="0" applyNumberFormat="1" applyFont="1" applyFill="1" applyAlignment="1">
      <alignment vertical="top" wrapText="1"/>
    </xf>
    <xf numFmtId="4" fontId="75" fillId="0" borderId="0" xfId="0" applyNumberFormat="1" applyFont="1" applyFill="1" applyAlignment="1">
      <alignment vertical="top" wrapText="1"/>
    </xf>
    <xf numFmtId="0" fontId="2" fillId="0" borderId="0" xfId="106" applyFont="1" applyFill="1" applyAlignment="1">
      <alignment vertical="top" wrapText="1"/>
    </xf>
    <xf numFmtId="4" fontId="76" fillId="0" borderId="0" xfId="0" applyNumberFormat="1" applyFont="1" applyFill="1" applyAlignment="1">
      <alignment vertical="top" wrapText="1"/>
    </xf>
    <xf numFmtId="4" fontId="79" fillId="0" borderId="0" xfId="0" applyNumberFormat="1" applyFont="1" applyFill="1" applyAlignment="1">
      <alignment vertical="top" wrapText="1"/>
    </xf>
    <xf numFmtId="4" fontId="2" fillId="0" borderId="0" xfId="0" applyNumberFormat="1" applyFont="1" applyFill="1" applyAlignment="1">
      <alignment horizontal="left" vertical="top" wrapText="1"/>
    </xf>
    <xf numFmtId="0" fontId="2" fillId="0" borderId="0" xfId="0" applyFont="1" applyFill="1" applyAlignment="1">
      <alignment vertical="top"/>
    </xf>
    <xf numFmtId="4" fontId="76" fillId="0" borderId="0" xfId="230" applyNumberFormat="1" applyFont="1" applyFill="1" applyBorder="1" applyAlignment="1">
      <alignment horizontal="right" vertical="top" wrapText="1"/>
    </xf>
    <xf numFmtId="0" fontId="77" fillId="0" borderId="0" xfId="0" applyFont="1" applyFill="1" applyAlignment="1">
      <alignment vertical="top"/>
    </xf>
    <xf numFmtId="4" fontId="2" fillId="0" borderId="0" xfId="0" applyNumberFormat="1" applyFont="1" applyFill="1" applyAlignment="1">
      <alignment horizontal="right" vertical="top" wrapText="1"/>
    </xf>
    <xf numFmtId="0" fontId="2" fillId="0" borderId="0" xfId="0" applyFont="1" applyFill="1" applyBorder="1" applyAlignment="1">
      <alignment vertical="top" wrapText="1"/>
    </xf>
    <xf numFmtId="4" fontId="2" fillId="0" borderId="0" xfId="0" applyNumberFormat="1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/>
    <xf numFmtId="2" fontId="2" fillId="0" borderId="0" xfId="0" applyNumberFormat="1" applyFont="1" applyFill="1"/>
    <xf numFmtId="4" fontId="2" fillId="0" borderId="0" xfId="0" applyNumberFormat="1" applyFont="1" applyFill="1"/>
    <xf numFmtId="0" fontId="2" fillId="0" borderId="0" xfId="0" applyFont="1" applyFill="1" applyAlignment="1">
      <alignment horizontal="center"/>
    </xf>
    <xf numFmtId="0" fontId="74" fillId="0" borderId="0" xfId="0" applyFont="1" applyFill="1" applyAlignment="1">
      <alignment horizontal="center" vertical="center" wrapText="1"/>
    </xf>
    <xf numFmtId="0" fontId="74" fillId="0" borderId="0" xfId="0" applyFont="1" applyFill="1" applyBorder="1" applyAlignment="1">
      <alignment horizontal="center" vertical="center"/>
    </xf>
  </cellXfs>
  <cellStyles count="233">
    <cellStyle name="20% - Accent1" xfId="9" xr:uid="{00000000-0005-0000-0000-000000000000}"/>
    <cellStyle name="20% - Accent2" xfId="22" xr:uid="{00000000-0005-0000-0000-000001000000}"/>
    <cellStyle name="20% - Accent3" xfId="2" xr:uid="{00000000-0005-0000-0000-000002000000}"/>
    <cellStyle name="20% - Accent4" xfId="25" xr:uid="{00000000-0005-0000-0000-000003000000}"/>
    <cellStyle name="20% - Accent5" xfId="12" xr:uid="{00000000-0005-0000-0000-000004000000}"/>
    <cellStyle name="20% - Accent6" xfId="36" xr:uid="{00000000-0005-0000-0000-000005000000}"/>
    <cellStyle name="20% - Ênfase1 2" xfId="15" xr:uid="{00000000-0005-0000-0000-000006000000}"/>
    <cellStyle name="20% - Ênfase1 2 2" xfId="37" xr:uid="{00000000-0005-0000-0000-000007000000}"/>
    <cellStyle name="20% - Ênfase1 2_UPA_BEN_31_05_17_R06" xfId="31" xr:uid="{00000000-0005-0000-0000-000008000000}"/>
    <cellStyle name="20% - Ênfase2 2" xfId="40" xr:uid="{00000000-0005-0000-0000-000009000000}"/>
    <cellStyle name="20% - Ênfase2 2 2" xfId="33" xr:uid="{00000000-0005-0000-0000-00000A000000}"/>
    <cellStyle name="20% - Ênfase2 2_UPA_BEN_31_05_17_R06" xfId="29" xr:uid="{00000000-0005-0000-0000-00000B000000}"/>
    <cellStyle name="20% - Ênfase3 2" xfId="41" xr:uid="{00000000-0005-0000-0000-00000C000000}"/>
    <cellStyle name="20% - Ênfase4 2" xfId="26" xr:uid="{00000000-0005-0000-0000-00000D000000}"/>
    <cellStyle name="20% - Ênfase4 2 2" xfId="43" xr:uid="{00000000-0005-0000-0000-00000E000000}"/>
    <cellStyle name="20% - Ênfase4 2_UPA_BEN_31_05_17_R06" xfId="39" xr:uid="{00000000-0005-0000-0000-00000F000000}"/>
    <cellStyle name="20% - Ênfase5 2" xfId="44" xr:uid="{00000000-0005-0000-0000-000010000000}"/>
    <cellStyle name="20% - Ênfase5 2 2" xfId="46" xr:uid="{00000000-0005-0000-0000-000011000000}"/>
    <cellStyle name="20% - Ênfase5 2_UPA_BEN_31_05_17_R06" xfId="47" xr:uid="{00000000-0005-0000-0000-000012000000}"/>
    <cellStyle name="20% - Ênfase6 2" xfId="23" xr:uid="{00000000-0005-0000-0000-000013000000}"/>
    <cellStyle name="20% - Ênfase6 2 2" xfId="49" xr:uid="{00000000-0005-0000-0000-000014000000}"/>
    <cellStyle name="20% - Ênfase6 2_UPA_BEN_31_05_17_R06" xfId="50" xr:uid="{00000000-0005-0000-0000-000015000000}"/>
    <cellStyle name="40% - Accent1" xfId="51" xr:uid="{00000000-0005-0000-0000-000016000000}"/>
    <cellStyle name="40% - Accent2" xfId="52" xr:uid="{00000000-0005-0000-0000-000017000000}"/>
    <cellStyle name="40% - Accent3" xfId="53" xr:uid="{00000000-0005-0000-0000-000018000000}"/>
    <cellStyle name="40% - Accent4" xfId="54" xr:uid="{00000000-0005-0000-0000-000019000000}"/>
    <cellStyle name="40% - Accent5" xfId="27" xr:uid="{00000000-0005-0000-0000-00001A000000}"/>
    <cellStyle name="40% - Accent6" xfId="55" xr:uid="{00000000-0005-0000-0000-00001B000000}"/>
    <cellStyle name="40% - Ênfase1 2" xfId="56" xr:uid="{00000000-0005-0000-0000-00001C000000}"/>
    <cellStyle name="40% - Ênfase1 2 2" xfId="57" xr:uid="{00000000-0005-0000-0000-00001D000000}"/>
    <cellStyle name="40% - Ênfase1 2_UPA_BEN_31_05_17_R06" xfId="58" xr:uid="{00000000-0005-0000-0000-00001E000000}"/>
    <cellStyle name="40% - Ênfase2 2" xfId="60" xr:uid="{00000000-0005-0000-0000-00001F000000}"/>
    <cellStyle name="40% - Ênfase3 2" xfId="62" xr:uid="{00000000-0005-0000-0000-000020000000}"/>
    <cellStyle name="40% - Ênfase3 2 2" xfId="48" xr:uid="{00000000-0005-0000-0000-000021000000}"/>
    <cellStyle name="40% - Ênfase3 2_UPA_BEN_31_05_17_R06" xfId="63" xr:uid="{00000000-0005-0000-0000-000022000000}"/>
    <cellStyle name="40% - Ênfase4 2" xfId="64" xr:uid="{00000000-0005-0000-0000-000023000000}"/>
    <cellStyle name="40% - Ênfase4 2 2" xfId="65" xr:uid="{00000000-0005-0000-0000-000024000000}"/>
    <cellStyle name="40% - Ênfase4 2_UPA_BEN_31_05_17_R06" xfId="34" xr:uid="{00000000-0005-0000-0000-000025000000}"/>
    <cellStyle name="40% - Ênfase5 2" xfId="66" xr:uid="{00000000-0005-0000-0000-000026000000}"/>
    <cellStyle name="40% - Ênfase5 2 2" xfId="67" xr:uid="{00000000-0005-0000-0000-000027000000}"/>
    <cellStyle name="40% - Ênfase5 2_UPA_BEN_31_05_17_R06" xfId="68" xr:uid="{00000000-0005-0000-0000-000028000000}"/>
    <cellStyle name="40% - Ênfase6 2" xfId="69" xr:uid="{00000000-0005-0000-0000-000029000000}"/>
    <cellStyle name="40% - Ênfase6 2 2" xfId="71" xr:uid="{00000000-0005-0000-0000-00002A000000}"/>
    <cellStyle name="40% - Ênfase6 2_UPA_BEN_31_05_17_R06" xfId="72" xr:uid="{00000000-0005-0000-0000-00002B000000}"/>
    <cellStyle name="60% - Accent1" xfId="73" xr:uid="{00000000-0005-0000-0000-00002C000000}"/>
    <cellStyle name="60% - Accent2" xfId="74" xr:uid="{00000000-0005-0000-0000-00002D000000}"/>
    <cellStyle name="60% - Accent3" xfId="75" xr:uid="{00000000-0005-0000-0000-00002E000000}"/>
    <cellStyle name="60% - Accent4" xfId="76" xr:uid="{00000000-0005-0000-0000-00002F000000}"/>
    <cellStyle name="60% - Accent5" xfId="78" xr:uid="{00000000-0005-0000-0000-000030000000}"/>
    <cellStyle name="60% - Accent6" xfId="80" xr:uid="{00000000-0005-0000-0000-000031000000}"/>
    <cellStyle name="60% - Ênfase1 2" xfId="18" xr:uid="{00000000-0005-0000-0000-000032000000}"/>
    <cellStyle name="60% - Ênfase1 2 2" xfId="81" xr:uid="{00000000-0005-0000-0000-000033000000}"/>
    <cellStyle name="60% - Ênfase2 2" xfId="83" xr:uid="{00000000-0005-0000-0000-000034000000}"/>
    <cellStyle name="60% - Ênfase2 2 2" xfId="84" xr:uid="{00000000-0005-0000-0000-000035000000}"/>
    <cellStyle name="60% - Ênfase3 2" xfId="85" xr:uid="{00000000-0005-0000-0000-000036000000}"/>
    <cellStyle name="60% - Ênfase3 2 2" xfId="87" xr:uid="{00000000-0005-0000-0000-000037000000}"/>
    <cellStyle name="60% - Ênfase4 2" xfId="88" xr:uid="{00000000-0005-0000-0000-000038000000}"/>
    <cellStyle name="60% - Ênfase4 2 2" xfId="90" xr:uid="{00000000-0005-0000-0000-000039000000}"/>
    <cellStyle name="60% - Ênfase5 2" xfId="91" xr:uid="{00000000-0005-0000-0000-00003A000000}"/>
    <cellStyle name="60% - Ênfase5 2 2" xfId="92" xr:uid="{00000000-0005-0000-0000-00003B000000}"/>
    <cellStyle name="60% - Ênfase6 2" xfId="93" xr:uid="{00000000-0005-0000-0000-00003C000000}"/>
    <cellStyle name="60% - Ênfase6 2 2" xfId="94" xr:uid="{00000000-0005-0000-0000-00003D000000}"/>
    <cellStyle name="Accent1" xfId="95" xr:uid="{00000000-0005-0000-0000-00003E000000}"/>
    <cellStyle name="Accent2" xfId="96" xr:uid="{00000000-0005-0000-0000-00003F000000}"/>
    <cellStyle name="Accent3" xfId="97" xr:uid="{00000000-0005-0000-0000-000040000000}"/>
    <cellStyle name="Accent4" xfId="98" xr:uid="{00000000-0005-0000-0000-000041000000}"/>
    <cellStyle name="Accent5" xfId="99" xr:uid="{00000000-0005-0000-0000-000042000000}"/>
    <cellStyle name="Accent6" xfId="100" xr:uid="{00000000-0005-0000-0000-000043000000}"/>
    <cellStyle name="Bad" xfId="101" xr:uid="{00000000-0005-0000-0000-000044000000}"/>
    <cellStyle name="Bom 2" xfId="102" xr:uid="{00000000-0005-0000-0000-000045000000}"/>
    <cellStyle name="Bom 2 2" xfId="103" xr:uid="{00000000-0005-0000-0000-000046000000}"/>
    <cellStyle name="Calculation" xfId="104" xr:uid="{00000000-0005-0000-0000-000047000000}"/>
    <cellStyle name="Cálculo 2" xfId="4" xr:uid="{00000000-0005-0000-0000-000048000000}"/>
    <cellStyle name="Cálculo 2 2" xfId="11" xr:uid="{00000000-0005-0000-0000-000049000000}"/>
    <cellStyle name="Célula de Verificação 2" xfId="10" xr:uid="{00000000-0005-0000-0000-00004A000000}"/>
    <cellStyle name="Célula Vinculada 2" xfId="105" xr:uid="{00000000-0005-0000-0000-00004B000000}"/>
    <cellStyle name="Célula Vinculada 2 2" xfId="107" xr:uid="{00000000-0005-0000-0000-00004C000000}"/>
    <cellStyle name="Comma0" xfId="61" xr:uid="{00000000-0005-0000-0000-00004D000000}"/>
    <cellStyle name="Currency0" xfId="109" xr:uid="{00000000-0005-0000-0000-00004E000000}"/>
    <cellStyle name="Data" xfId="110" xr:uid="{00000000-0005-0000-0000-00004F000000}"/>
    <cellStyle name="Date" xfId="111" xr:uid="{00000000-0005-0000-0000-000050000000}"/>
    <cellStyle name="Ênfase1 2" xfId="112" xr:uid="{00000000-0005-0000-0000-000051000000}"/>
    <cellStyle name="Ênfase1 2 2" xfId="113" xr:uid="{00000000-0005-0000-0000-000052000000}"/>
    <cellStyle name="Ênfase2 2" xfId="79" xr:uid="{00000000-0005-0000-0000-000053000000}"/>
    <cellStyle name="Ênfase2 2 2" xfId="115" xr:uid="{00000000-0005-0000-0000-000054000000}"/>
    <cellStyle name="Ênfase3 2" xfId="116" xr:uid="{00000000-0005-0000-0000-000055000000}"/>
    <cellStyle name="Ênfase3 2 2" xfId="117" xr:uid="{00000000-0005-0000-0000-000056000000}"/>
    <cellStyle name="Ênfase4 2" xfId="118" xr:uid="{00000000-0005-0000-0000-000057000000}"/>
    <cellStyle name="Ênfase5 2" xfId="119" xr:uid="{00000000-0005-0000-0000-000058000000}"/>
    <cellStyle name="Ênfase6 2" xfId="120" xr:uid="{00000000-0005-0000-0000-000059000000}"/>
    <cellStyle name="Ênfase6 2 2" xfId="28" xr:uid="{00000000-0005-0000-0000-00005A000000}"/>
    <cellStyle name="Entrada 2" xfId="121" xr:uid="{00000000-0005-0000-0000-00005B000000}"/>
    <cellStyle name="Entrada 2 2" xfId="122" xr:uid="{00000000-0005-0000-0000-00005C000000}"/>
    <cellStyle name="Euro" xfId="123" xr:uid="{00000000-0005-0000-0000-00005D000000}"/>
    <cellStyle name="Excel Built-in Comma" xfId="124" xr:uid="{00000000-0005-0000-0000-00005E000000}"/>
    <cellStyle name="Excel Built-in Normal" xfId="127" xr:uid="{00000000-0005-0000-0000-00005F000000}"/>
    <cellStyle name="Explanatory Text" xfId="128" xr:uid="{00000000-0005-0000-0000-000060000000}"/>
    <cellStyle name="Fixed" xfId="129" xr:uid="{00000000-0005-0000-0000-000061000000}"/>
    <cellStyle name="Fixo" xfId="131" xr:uid="{00000000-0005-0000-0000-000062000000}"/>
    <cellStyle name="Heading 1" xfId="132" xr:uid="{00000000-0005-0000-0000-000063000000}"/>
    <cellStyle name="Heading 1 2" xfId="16" xr:uid="{00000000-0005-0000-0000-000064000000}"/>
    <cellStyle name="Heading 2" xfId="134" xr:uid="{00000000-0005-0000-0000-000065000000}"/>
    <cellStyle name="Heading 2 2" xfId="136" xr:uid="{00000000-0005-0000-0000-000066000000}"/>
    <cellStyle name="Heading 3" xfId="137" xr:uid="{00000000-0005-0000-0000-000067000000}"/>
    <cellStyle name="Heading 4" xfId="138" xr:uid="{00000000-0005-0000-0000-000068000000}"/>
    <cellStyle name="Hyperlink 2" xfId="139" xr:uid="{00000000-0005-0000-0000-000069000000}"/>
    <cellStyle name="Incorreto 2" xfId="140" xr:uid="{00000000-0005-0000-0000-00006A000000}"/>
    <cellStyle name="Incorreto 2 2" xfId="5" xr:uid="{00000000-0005-0000-0000-00006B000000}"/>
    <cellStyle name="Moeda 2" xfId="141" xr:uid="{00000000-0005-0000-0000-00006C000000}"/>
    <cellStyle name="Moeda 2 2" xfId="142" xr:uid="{00000000-0005-0000-0000-00006D000000}"/>
    <cellStyle name="Moeda 3" xfId="30" xr:uid="{00000000-0005-0000-0000-00006E000000}"/>
    <cellStyle name="Moeda 4" xfId="14" xr:uid="{00000000-0005-0000-0000-00006F000000}"/>
    <cellStyle name="Moeda 5" xfId="231" xr:uid="{F683B4FF-A504-427C-9486-D8E16E46DB46}"/>
    <cellStyle name="Moeda0" xfId="144" xr:uid="{00000000-0005-0000-0000-000070000000}"/>
    <cellStyle name="Neutra 2" xfId="145" xr:uid="{00000000-0005-0000-0000-000071000000}"/>
    <cellStyle name="Neutra 2 2" xfId="146" xr:uid="{00000000-0005-0000-0000-000072000000}"/>
    <cellStyle name="Normal" xfId="0" builtinId="0"/>
    <cellStyle name="Normal 10" xfId="147" xr:uid="{00000000-0005-0000-0000-000074000000}"/>
    <cellStyle name="Normal 10 2" xfId="148" xr:uid="{00000000-0005-0000-0000-000075000000}"/>
    <cellStyle name="Normal 10 3" xfId="19" xr:uid="{00000000-0005-0000-0000-000076000000}"/>
    <cellStyle name="Normal 10 4" xfId="149" xr:uid="{00000000-0005-0000-0000-000077000000}"/>
    <cellStyle name="Normal 10_UPA_BEN_31_05_17_R06" xfId="38" xr:uid="{00000000-0005-0000-0000-000078000000}"/>
    <cellStyle name="Normal 11" xfId="150" xr:uid="{00000000-0005-0000-0000-000079000000}"/>
    <cellStyle name="Normal 11 2" xfId="151" xr:uid="{00000000-0005-0000-0000-00007A000000}"/>
    <cellStyle name="Normal 11_UPA_BEN_31_05_17_R06" xfId="152" xr:uid="{00000000-0005-0000-0000-00007B000000}"/>
    <cellStyle name="Normal 12" xfId="32" xr:uid="{00000000-0005-0000-0000-00007C000000}"/>
    <cellStyle name="Normal 13" xfId="153" xr:uid="{00000000-0005-0000-0000-00007D000000}"/>
    <cellStyle name="Normal 14" xfId="17" xr:uid="{00000000-0005-0000-0000-00007E000000}"/>
    <cellStyle name="Normal 15" xfId="154" xr:uid="{00000000-0005-0000-0000-00007F000000}"/>
    <cellStyle name="Normal 16" xfId="114" xr:uid="{00000000-0005-0000-0000-000080000000}"/>
    <cellStyle name="Normal 17" xfId="155" xr:uid="{00000000-0005-0000-0000-000081000000}"/>
    <cellStyle name="Normal 17 2" xfId="156" xr:uid="{00000000-0005-0000-0000-000082000000}"/>
    <cellStyle name="Normal 18" xfId="158" xr:uid="{00000000-0005-0000-0000-000083000000}"/>
    <cellStyle name="Normal 19" xfId="230" xr:uid="{52AC3B85-9C48-40A5-990E-5306C3783255}"/>
    <cellStyle name="Normal 2" xfId="106" xr:uid="{00000000-0005-0000-0000-000084000000}"/>
    <cellStyle name="Normal 2 2" xfId="108" xr:uid="{00000000-0005-0000-0000-000085000000}"/>
    <cellStyle name="Normal 2 2 2" xfId="159" xr:uid="{00000000-0005-0000-0000-000086000000}"/>
    <cellStyle name="Normal 2 2 3" xfId="160" xr:uid="{00000000-0005-0000-0000-000087000000}"/>
    <cellStyle name="Normal 2 3" xfId="45" xr:uid="{00000000-0005-0000-0000-000088000000}"/>
    <cellStyle name="Normal 2 4" xfId="161" xr:uid="{00000000-0005-0000-0000-000089000000}"/>
    <cellStyle name="Normal 2 5" xfId="82" xr:uid="{00000000-0005-0000-0000-00008A000000}"/>
    <cellStyle name="Normal 2 6" xfId="162" xr:uid="{00000000-0005-0000-0000-00008B000000}"/>
    <cellStyle name="Normal 2_UPA_BEN_31_05_17_R06" xfId="70" xr:uid="{00000000-0005-0000-0000-00008C000000}"/>
    <cellStyle name="Normal 3" xfId="163" xr:uid="{00000000-0005-0000-0000-00008D000000}"/>
    <cellStyle name="Normal 3 2" xfId="6" xr:uid="{00000000-0005-0000-0000-00008E000000}"/>
    <cellStyle name="Normal 3 2 2" xfId="164" xr:uid="{00000000-0005-0000-0000-00008F000000}"/>
    <cellStyle name="Normal 3 3" xfId="24" xr:uid="{00000000-0005-0000-0000-000090000000}"/>
    <cellStyle name="Normal 3 4" xfId="20" xr:uid="{00000000-0005-0000-0000-000091000000}"/>
    <cellStyle name="Normal 3 5" xfId="21" xr:uid="{00000000-0005-0000-0000-000092000000}"/>
    <cellStyle name="Normal 3 6" xfId="165" xr:uid="{00000000-0005-0000-0000-000093000000}"/>
    <cellStyle name="Normal 4" xfId="166" xr:uid="{00000000-0005-0000-0000-000094000000}"/>
    <cellStyle name="Normal 4 2" xfId="167" xr:uid="{00000000-0005-0000-0000-000095000000}"/>
    <cellStyle name="Normal 4 2 2" xfId="89" xr:uid="{00000000-0005-0000-0000-000096000000}"/>
    <cellStyle name="Normal 4 2 3" xfId="168" xr:uid="{00000000-0005-0000-0000-000097000000}"/>
    <cellStyle name="Normal 4 2 4" xfId="169" xr:uid="{00000000-0005-0000-0000-000098000000}"/>
    <cellStyle name="Normal 4 3" xfId="170" xr:uid="{00000000-0005-0000-0000-000099000000}"/>
    <cellStyle name="Normal 4 4" xfId="171" xr:uid="{00000000-0005-0000-0000-00009A000000}"/>
    <cellStyle name="Normal 4 5" xfId="172" xr:uid="{00000000-0005-0000-0000-00009B000000}"/>
    <cellStyle name="Normal 4_UPA_BEN_31_05_17_R06" xfId="173" xr:uid="{00000000-0005-0000-0000-00009C000000}"/>
    <cellStyle name="Normal 5" xfId="174" xr:uid="{00000000-0005-0000-0000-00009D000000}"/>
    <cellStyle name="Normal 5 2" xfId="13" xr:uid="{00000000-0005-0000-0000-00009E000000}"/>
    <cellStyle name="Normal 5 3" xfId="133" xr:uid="{00000000-0005-0000-0000-00009F000000}"/>
    <cellStyle name="Normal 5 4" xfId="135" xr:uid="{00000000-0005-0000-0000-0000A0000000}"/>
    <cellStyle name="Normal 5_UPA_BEN_31_05_17_R06" xfId="175" xr:uid="{00000000-0005-0000-0000-0000A1000000}"/>
    <cellStyle name="Normal 6" xfId="178" xr:uid="{00000000-0005-0000-0000-0000A2000000}"/>
    <cellStyle name="Normal 6 2" xfId="179" xr:uid="{00000000-0005-0000-0000-0000A3000000}"/>
    <cellStyle name="Normal 7" xfId="176" xr:uid="{00000000-0005-0000-0000-0000A4000000}"/>
    <cellStyle name="Normal 7 2" xfId="8" xr:uid="{00000000-0005-0000-0000-0000A5000000}"/>
    <cellStyle name="Normal 8" xfId="180" xr:uid="{00000000-0005-0000-0000-0000A6000000}"/>
    <cellStyle name="Normal 8 2" xfId="182" xr:uid="{00000000-0005-0000-0000-0000A7000000}"/>
    <cellStyle name="Normal 9" xfId="143" xr:uid="{00000000-0005-0000-0000-0000A8000000}"/>
    <cellStyle name="Normal 9 2" xfId="183" xr:uid="{00000000-0005-0000-0000-0000A9000000}"/>
    <cellStyle name="Normal 9_UPA_BEN_31_05_17_R06" xfId="184" xr:uid="{00000000-0005-0000-0000-0000AA000000}"/>
    <cellStyle name="Normal_Quantitativos" xfId="185" xr:uid="{00000000-0005-0000-0000-0000AB000000}"/>
    <cellStyle name="Normal_Sheet1" xfId="77" xr:uid="{00000000-0005-0000-0000-0000AC000000}"/>
    <cellStyle name="Nota 2" xfId="177" xr:uid="{00000000-0005-0000-0000-0000AD000000}"/>
    <cellStyle name="Nota 2 2" xfId="7" xr:uid="{00000000-0005-0000-0000-0000AE000000}"/>
    <cellStyle name="Nota 3" xfId="181" xr:uid="{00000000-0005-0000-0000-0000AF000000}"/>
    <cellStyle name="Output" xfId="186" xr:uid="{00000000-0005-0000-0000-0000B0000000}"/>
    <cellStyle name="Porcentagem" xfId="3" builtinId="5"/>
    <cellStyle name="Porcentagem 12" xfId="187" xr:uid="{00000000-0005-0000-0000-0000B2000000}"/>
    <cellStyle name="Porcentagem 12 2" xfId="59" xr:uid="{00000000-0005-0000-0000-0000B3000000}"/>
    <cellStyle name="Porcentagem 12 3" xfId="188" xr:uid="{00000000-0005-0000-0000-0000B4000000}"/>
    <cellStyle name="Porcentagem 2" xfId="189" xr:uid="{00000000-0005-0000-0000-0000B5000000}"/>
    <cellStyle name="Porcentagem 2 2" xfId="190" xr:uid="{00000000-0005-0000-0000-0000B6000000}"/>
    <cellStyle name="Porcentagem 3" xfId="42" xr:uid="{00000000-0005-0000-0000-0000B7000000}"/>
    <cellStyle name="Porcentagem 3 2" xfId="125" xr:uid="{00000000-0005-0000-0000-0000B8000000}"/>
    <cellStyle name="Porcentagem 3 3" xfId="191" xr:uid="{00000000-0005-0000-0000-0000B9000000}"/>
    <cellStyle name="Porcentagem 4" xfId="192" xr:uid="{00000000-0005-0000-0000-0000BA000000}"/>
    <cellStyle name="Porcentagem 4 2" xfId="193" xr:uid="{00000000-0005-0000-0000-0000BB000000}"/>
    <cellStyle name="Porcentagem 5" xfId="194" xr:uid="{00000000-0005-0000-0000-0000BC000000}"/>
    <cellStyle name="Porcentagem 6" xfId="196" xr:uid="{00000000-0005-0000-0000-0000BD000000}"/>
    <cellStyle name="Porcentagem 6 2" xfId="197" xr:uid="{00000000-0005-0000-0000-0000BE000000}"/>
    <cellStyle name="Saída 2" xfId="198" xr:uid="{00000000-0005-0000-0000-0000BF000000}"/>
    <cellStyle name="Separador de milhares 12" xfId="199" xr:uid="{00000000-0005-0000-0000-0000C1000000}"/>
    <cellStyle name="Separador de milhares 2" xfId="35" xr:uid="{00000000-0005-0000-0000-0000C2000000}"/>
    <cellStyle name="Separador de milhares 2 2" xfId="200" xr:uid="{00000000-0005-0000-0000-0000C3000000}"/>
    <cellStyle name="Separador de milhares 2 3" xfId="201" xr:uid="{00000000-0005-0000-0000-0000C4000000}"/>
    <cellStyle name="Separador de milhares 2 4" xfId="202" xr:uid="{00000000-0005-0000-0000-0000C5000000}"/>
    <cellStyle name="Separador de milhares 2 5" xfId="203" xr:uid="{00000000-0005-0000-0000-0000C6000000}"/>
    <cellStyle name="Separador de milhares 3" xfId="204" xr:uid="{00000000-0005-0000-0000-0000C7000000}"/>
    <cellStyle name="Separador de milhares 3 2" xfId="206" xr:uid="{00000000-0005-0000-0000-0000C8000000}"/>
    <cellStyle name="Separador de milhares 3 3" xfId="208" xr:uid="{00000000-0005-0000-0000-0000C9000000}"/>
    <cellStyle name="Separador de milhares 4" xfId="209" xr:uid="{00000000-0005-0000-0000-0000CA000000}"/>
    <cellStyle name="Separador de milhares 5" xfId="86" xr:uid="{00000000-0005-0000-0000-0000CB000000}"/>
    <cellStyle name="Separador de milhares 6" xfId="210" xr:uid="{00000000-0005-0000-0000-0000CC000000}"/>
    <cellStyle name="Separador de milhares 7" xfId="211" xr:uid="{00000000-0005-0000-0000-0000CD000000}"/>
    <cellStyle name="Texto de Aviso 2" xfId="212" xr:uid="{00000000-0005-0000-0000-0000CE000000}"/>
    <cellStyle name="Texto Explicativo 2" xfId="213" xr:uid="{00000000-0005-0000-0000-0000CF000000}"/>
    <cellStyle name="Title" xfId="214" xr:uid="{00000000-0005-0000-0000-0000D0000000}"/>
    <cellStyle name="Título 1 1" xfId="157" xr:uid="{00000000-0005-0000-0000-0000D1000000}"/>
    <cellStyle name="Título 1 1 1" xfId="215" xr:uid="{00000000-0005-0000-0000-0000D2000000}"/>
    <cellStyle name="Título 1 2" xfId="217" xr:uid="{00000000-0005-0000-0000-0000D3000000}"/>
    <cellStyle name="Título 1 2 2" xfId="195" xr:uid="{00000000-0005-0000-0000-0000D4000000}"/>
    <cellStyle name="Título 2 2" xfId="218" xr:uid="{00000000-0005-0000-0000-0000D5000000}"/>
    <cellStyle name="Título 2 2 2" xfId="219" xr:uid="{00000000-0005-0000-0000-0000D6000000}"/>
    <cellStyle name="Título 3 2" xfId="205" xr:uid="{00000000-0005-0000-0000-0000D7000000}"/>
    <cellStyle name="Título 3 2 2" xfId="207" xr:uid="{00000000-0005-0000-0000-0000D8000000}"/>
    <cellStyle name="Título 4 2" xfId="220" xr:uid="{00000000-0005-0000-0000-0000D9000000}"/>
    <cellStyle name="Título 5" xfId="126" xr:uid="{00000000-0005-0000-0000-0000DA000000}"/>
    <cellStyle name="Total 2" xfId="221" xr:uid="{00000000-0005-0000-0000-0000DB000000}"/>
    <cellStyle name="Total 2 2" xfId="216" xr:uid="{00000000-0005-0000-0000-0000DC000000}"/>
    <cellStyle name="Vírgula" xfId="1" builtinId="3"/>
    <cellStyle name="Vírgula 2" xfId="130" xr:uid="{00000000-0005-0000-0000-0000DD000000}"/>
    <cellStyle name="Vírgula 2 2" xfId="222" xr:uid="{00000000-0005-0000-0000-0000DE000000}"/>
    <cellStyle name="Vírgula 2 3" xfId="223" xr:uid="{00000000-0005-0000-0000-0000DF000000}"/>
    <cellStyle name="Vírgula 3" xfId="224" xr:uid="{00000000-0005-0000-0000-0000E0000000}"/>
    <cellStyle name="Vírgula 3 2" xfId="225" xr:uid="{00000000-0005-0000-0000-0000E1000000}"/>
    <cellStyle name="Vírgula 4" xfId="226" xr:uid="{00000000-0005-0000-0000-0000E2000000}"/>
    <cellStyle name="Vírgula 5" xfId="227" xr:uid="{00000000-0005-0000-0000-0000E3000000}"/>
    <cellStyle name="Vírgula 5 2 2" xfId="228" xr:uid="{00000000-0005-0000-0000-0000E4000000}"/>
    <cellStyle name="Vírgula 6" xfId="232" xr:uid="{C5EEC57C-3717-4E21-BE39-43390FFF1934}"/>
    <cellStyle name="Vírgula0" xfId="229" xr:uid="{00000000-0005-0000-0000-0000E5000000}"/>
  </cellStyles>
  <dxfs count="1">
    <dxf>
      <fill>
        <patternFill patternType="none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828675</xdr:colOff>
      <xdr:row>0</xdr:row>
      <xdr:rowOff>76200</xdr:rowOff>
    </xdr:from>
    <xdr:to>
      <xdr:col>3</xdr:col>
      <xdr:colOff>533400</xdr:colOff>
      <xdr:row>0</xdr:row>
      <xdr:rowOff>1125630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76200"/>
          <a:ext cx="3009900" cy="10490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219075</xdr:rowOff>
    </xdr:from>
    <xdr:to>
      <xdr:col>0</xdr:col>
      <xdr:colOff>864235</xdr:colOff>
      <xdr:row>0</xdr:row>
      <xdr:rowOff>1036320</xdr:rowOff>
    </xdr:to>
    <xdr:pic>
      <xdr:nvPicPr>
        <xdr:cNvPr id="2" name="Imagem 1" descr="Brasão Prefeitura Dom Eliseu">
          <a:extLst>
            <a:ext uri="{FF2B5EF4-FFF2-40B4-BE49-F238E27FC236}">
              <a16:creationId xmlns:a16="http://schemas.microsoft.com/office/drawing/2014/main" id="{3012B447-69FC-474F-8C9D-A1D94A0FC9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00025" y="219075"/>
          <a:ext cx="664210" cy="817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76200</xdr:colOff>
      <xdr:row>0</xdr:row>
      <xdr:rowOff>76200</xdr:rowOff>
    </xdr:from>
    <xdr:to>
      <xdr:col>6</xdr:col>
      <xdr:colOff>609600</xdr:colOff>
      <xdr:row>0</xdr:row>
      <xdr:rowOff>1205865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D85AC6E-EA4B-4E65-AB36-5AEB61A9F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34125" y="76200"/>
          <a:ext cx="1695450" cy="11296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EF%2010-17\PROJETOS%20NOVOS%20PARA%20LICITAR%20CONTINUA&#199;&#195;O%20DE%20OBRA\UBS%20WF%202019\Nova%20planilha%20UBS%20WF\FINAIS\UBS%20WF%20enviados\DOCUMENTOS%20UBS%20WF%20FINAIS\PLANILHA%20M&#218;LTIPLA%20V3.0.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c092822\Documents\cart&#227;o%20de%20memoria%2014%20de%20junho%20de%202017\UPA\Benevides\BEN_UPA\UPA_ENTREGA_17\UPA_Entrega_30_05_17\UPA\UPA%20-%20TEXTO\Users\engjosiel\Downloads\Pas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c092822\Documents\cart&#227;o%20de%20memoria%2014%20de%20junho%20de%202017\UPA\Benevides\BEN_UPA\UPA_ENTREGA_17\UPA_Entrega_30_05_17\UPA\UPA%20-%20TEXTO\Users\engjosiel\Downloads\CALENDAR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0"/>
  </sheetPr>
  <dimension ref="A1:N495"/>
  <sheetViews>
    <sheetView workbookViewId="0">
      <selection activeCell="C36" sqref="C36"/>
    </sheetView>
  </sheetViews>
  <sheetFormatPr defaultColWidth="9.140625" defaultRowHeight="15" customHeight="1" outlineLevelRow="2"/>
  <cols>
    <col min="1" max="1" width="9.7109375" style="261" customWidth="1"/>
    <col min="2" max="2" width="13.42578125" style="262" customWidth="1"/>
    <col min="3" max="3" width="53" style="261" customWidth="1"/>
    <col min="4" max="4" width="6.42578125" style="263" customWidth="1"/>
    <col min="5" max="5" width="8.42578125" style="264" customWidth="1"/>
    <col min="6" max="6" width="10.28515625" style="265" customWidth="1"/>
    <col min="7" max="7" width="10.7109375" style="266" customWidth="1"/>
    <col min="8" max="8" width="13" style="265" customWidth="1"/>
    <col min="9" max="9" width="9.140625" style="79"/>
    <col min="10" max="10" width="11" style="79" customWidth="1"/>
    <col min="11" max="11" width="9.140625" style="79"/>
    <col min="12" max="12" width="12" style="79" customWidth="1"/>
    <col min="13" max="13" width="11.85546875" style="79" customWidth="1"/>
    <col min="14" max="14" width="11" style="79" customWidth="1"/>
    <col min="15" max="16384" width="9.140625" style="79"/>
  </cols>
  <sheetData>
    <row r="1" spans="1:14" ht="15" customHeight="1">
      <c r="A1" s="423" t="s">
        <v>0</v>
      </c>
      <c r="B1" s="424"/>
      <c r="C1" s="424"/>
      <c r="D1" s="424"/>
      <c r="E1" s="424"/>
      <c r="F1" s="424"/>
      <c r="G1" s="424"/>
      <c r="H1" s="425"/>
    </row>
    <row r="2" spans="1:14" ht="15" customHeight="1">
      <c r="A2" s="267" t="s">
        <v>1</v>
      </c>
      <c r="B2" s="268" t="s">
        <v>2</v>
      </c>
      <c r="C2" s="269"/>
      <c r="D2" s="270"/>
      <c r="E2" s="268"/>
      <c r="F2" s="271"/>
      <c r="G2" s="426"/>
      <c r="H2" s="427"/>
    </row>
    <row r="3" spans="1:14" ht="15" customHeight="1">
      <c r="A3" s="267" t="s">
        <v>3</v>
      </c>
      <c r="B3" s="268" t="s">
        <v>4</v>
      </c>
      <c r="C3" s="269"/>
      <c r="D3" s="270" t="s">
        <v>5</v>
      </c>
      <c r="E3" s="268" t="s">
        <v>6</v>
      </c>
      <c r="F3" s="271" t="s">
        <v>7</v>
      </c>
      <c r="G3" s="426">
        <f ca="1">TODAY()</f>
        <v>44690</v>
      </c>
      <c r="H3" s="427"/>
    </row>
    <row r="4" spans="1:14" ht="15" customHeight="1">
      <c r="A4" s="267" t="s">
        <v>8</v>
      </c>
      <c r="B4" s="272"/>
      <c r="C4" s="269" t="s">
        <v>9</v>
      </c>
      <c r="D4" s="273" t="s">
        <v>10</v>
      </c>
      <c r="E4" s="274"/>
      <c r="F4" s="275" t="s">
        <v>11</v>
      </c>
      <c r="G4" s="276"/>
      <c r="H4" s="277"/>
      <c r="M4" s="352"/>
      <c r="N4" s="353"/>
    </row>
    <row r="5" spans="1:14" ht="10.5" customHeight="1">
      <c r="A5" s="278"/>
      <c r="B5" s="279"/>
      <c r="C5" s="280"/>
      <c r="D5" s="281"/>
      <c r="E5" s="282"/>
      <c r="F5" s="282"/>
      <c r="G5" s="428"/>
      <c r="H5" s="429"/>
      <c r="J5" s="237"/>
      <c r="L5" s="354"/>
      <c r="M5" s="237"/>
    </row>
    <row r="6" spans="1:14" ht="15" customHeight="1">
      <c r="A6" s="433" t="s">
        <v>12</v>
      </c>
      <c r="B6" s="435" t="s">
        <v>13</v>
      </c>
      <c r="C6" s="437" t="s">
        <v>14</v>
      </c>
      <c r="D6" s="437" t="s">
        <v>15</v>
      </c>
      <c r="E6" s="437" t="s">
        <v>16</v>
      </c>
      <c r="F6" s="439" t="s">
        <v>17</v>
      </c>
      <c r="G6" s="441" t="s">
        <v>18</v>
      </c>
      <c r="H6" s="443" t="s">
        <v>19</v>
      </c>
      <c r="J6" s="237"/>
    </row>
    <row r="7" spans="1:14" ht="29.25" customHeight="1">
      <c r="A7" s="434"/>
      <c r="B7" s="436"/>
      <c r="C7" s="438"/>
      <c r="D7" s="438"/>
      <c r="E7" s="438"/>
      <c r="F7" s="440"/>
      <c r="G7" s="442"/>
      <c r="H7" s="444"/>
      <c r="M7" s="355"/>
    </row>
    <row r="8" spans="1:14" s="256" customFormat="1" ht="15" customHeight="1">
      <c r="A8" s="283">
        <v>1</v>
      </c>
      <c r="B8" s="284"/>
      <c r="C8" s="285" t="s">
        <v>20</v>
      </c>
      <c r="D8" s="286"/>
      <c r="E8" s="287"/>
      <c r="F8" s="287"/>
      <c r="G8" s="286"/>
      <c r="H8" s="288"/>
    </row>
    <row r="9" spans="1:14" s="257" customFormat="1" ht="15" customHeight="1" outlineLevel="1">
      <c r="A9" s="289" t="s">
        <v>21</v>
      </c>
      <c r="B9" s="290"/>
      <c r="C9" s="291" t="s">
        <v>22</v>
      </c>
      <c r="D9" s="292" t="s">
        <v>23</v>
      </c>
      <c r="E9" s="293">
        <v>0</v>
      </c>
      <c r="F9" s="293" t="e">
        <f>#REF!</f>
        <v>#REF!</v>
      </c>
      <c r="G9" s="292"/>
      <c r="H9" s="294">
        <f>SUM(E9*G9)</f>
        <v>0</v>
      </c>
    </row>
    <row r="10" spans="1:14" s="256" customFormat="1" ht="38.25" outlineLevel="1">
      <c r="A10" s="295" t="s">
        <v>24</v>
      </c>
      <c r="B10" s="296"/>
      <c r="C10" s="297" t="s">
        <v>25</v>
      </c>
      <c r="D10" s="298" t="s">
        <v>23</v>
      </c>
      <c r="E10" s="299">
        <v>0</v>
      </c>
      <c r="F10" s="293" t="e">
        <f>#REF!</f>
        <v>#REF!</v>
      </c>
      <c r="G10" s="298"/>
      <c r="H10" s="300">
        <f>SUM(E10*G10)</f>
        <v>0</v>
      </c>
    </row>
    <row r="11" spans="1:14" s="256" customFormat="1" ht="15" customHeight="1" outlineLevel="1">
      <c r="A11" s="295" t="s">
        <v>26</v>
      </c>
      <c r="B11" s="296"/>
      <c r="C11" s="297" t="s">
        <v>27</v>
      </c>
      <c r="D11" s="298" t="s">
        <v>23</v>
      </c>
      <c r="E11" s="299">
        <v>0</v>
      </c>
      <c r="F11" s="293" t="e">
        <f>#REF!</f>
        <v>#REF!</v>
      </c>
      <c r="G11" s="298"/>
      <c r="H11" s="300">
        <f>SUM(E11*G11)</f>
        <v>0</v>
      </c>
    </row>
    <row r="12" spans="1:14" s="256" customFormat="1" ht="15" customHeight="1" outlineLevel="1">
      <c r="A12" s="295" t="s">
        <v>28</v>
      </c>
      <c r="B12" s="296"/>
      <c r="C12" s="297" t="s">
        <v>29</v>
      </c>
      <c r="D12" s="298" t="s">
        <v>23</v>
      </c>
      <c r="E12" s="299">
        <v>0</v>
      </c>
      <c r="F12" s="293" t="e">
        <f>#REF!</f>
        <v>#REF!</v>
      </c>
      <c r="G12" s="298"/>
      <c r="H12" s="300">
        <f>SUM(E12*G12)</f>
        <v>0</v>
      </c>
    </row>
    <row r="13" spans="1:14" s="256" customFormat="1" ht="27" customHeight="1" outlineLevel="1">
      <c r="A13" s="301" t="s">
        <v>30</v>
      </c>
      <c r="B13" s="302"/>
      <c r="C13" s="303" t="s">
        <v>31</v>
      </c>
      <c r="D13" s="304" t="s">
        <v>23</v>
      </c>
      <c r="E13" s="305">
        <v>0</v>
      </c>
      <c r="F13" s="306" t="e">
        <f>#REF!</f>
        <v>#REF!</v>
      </c>
      <c r="G13" s="304"/>
      <c r="H13" s="307">
        <f>SUM(E13*G13)</f>
        <v>0</v>
      </c>
    </row>
    <row r="14" spans="1:14" s="256" customFormat="1" ht="15" customHeight="1">
      <c r="A14" s="308">
        <v>2</v>
      </c>
      <c r="B14" s="309"/>
      <c r="C14" s="310" t="s">
        <v>32</v>
      </c>
      <c r="D14" s="311"/>
      <c r="E14" s="312"/>
      <c r="F14" s="312"/>
      <c r="G14" s="311"/>
      <c r="H14" s="313"/>
    </row>
    <row r="15" spans="1:14" s="256" customFormat="1" ht="15" customHeight="1" outlineLevel="1">
      <c r="A15" s="289" t="s">
        <v>33</v>
      </c>
      <c r="B15" s="290"/>
      <c r="C15" s="291" t="s">
        <v>34</v>
      </c>
      <c r="D15" s="292" t="s">
        <v>35</v>
      </c>
      <c r="E15" s="293">
        <v>0</v>
      </c>
      <c r="F15" s="293" t="e">
        <f>#REF!</f>
        <v>#REF!</v>
      </c>
      <c r="G15" s="292"/>
      <c r="H15" s="294">
        <f>SUM(E15*G15)</f>
        <v>0</v>
      </c>
    </row>
    <row r="16" spans="1:14" s="256" customFormat="1" ht="15" customHeight="1" outlineLevel="1">
      <c r="A16" s="295" t="s">
        <v>36</v>
      </c>
      <c r="B16" s="296"/>
      <c r="C16" s="297" t="s">
        <v>37</v>
      </c>
      <c r="D16" s="298" t="s">
        <v>23</v>
      </c>
      <c r="E16" s="299">
        <v>0</v>
      </c>
      <c r="F16" s="293" t="e">
        <f>#REF!</f>
        <v>#REF!</v>
      </c>
      <c r="G16" s="298"/>
      <c r="H16" s="300">
        <f>SUM(E16*G16)</f>
        <v>0</v>
      </c>
    </row>
    <row r="17" spans="1:8" s="256" customFormat="1" ht="25.5" outlineLevel="1">
      <c r="A17" s="295" t="s">
        <v>38</v>
      </c>
      <c r="B17" s="296"/>
      <c r="C17" s="297" t="s">
        <v>39</v>
      </c>
      <c r="D17" s="298" t="s">
        <v>23</v>
      </c>
      <c r="E17" s="299">
        <v>0</v>
      </c>
      <c r="F17" s="293" t="e">
        <f>#REF!</f>
        <v>#REF!</v>
      </c>
      <c r="G17" s="298"/>
      <c r="H17" s="300">
        <f>SUM(E17*G17)</f>
        <v>0</v>
      </c>
    </row>
    <row r="18" spans="1:8" s="256" customFormat="1" ht="15" customHeight="1" outlineLevel="1">
      <c r="A18" s="301" t="s">
        <v>40</v>
      </c>
      <c r="B18" s="302"/>
      <c r="C18" s="303" t="s">
        <v>41</v>
      </c>
      <c r="D18" s="304" t="s">
        <v>35</v>
      </c>
      <c r="E18" s="305">
        <v>0</v>
      </c>
      <c r="F18" s="293" t="e">
        <f>#REF!</f>
        <v>#REF!</v>
      </c>
      <c r="G18" s="304"/>
      <c r="H18" s="307">
        <f>SUM(E18*G18)</f>
        <v>0</v>
      </c>
    </row>
    <row r="19" spans="1:8" s="256" customFormat="1" ht="15" customHeight="1">
      <c r="A19" s="308">
        <v>3</v>
      </c>
      <c r="B19" s="309"/>
      <c r="C19" s="310" t="s">
        <v>42</v>
      </c>
      <c r="D19" s="311"/>
      <c r="E19" s="312"/>
      <c r="F19" s="312"/>
      <c r="G19" s="311"/>
      <c r="H19" s="313"/>
    </row>
    <row r="20" spans="1:8" s="256" customFormat="1" ht="25.5" outlineLevel="1">
      <c r="A20" s="289" t="s">
        <v>43</v>
      </c>
      <c r="B20" s="290"/>
      <c r="C20" s="291" t="s">
        <v>44</v>
      </c>
      <c r="D20" s="292" t="s">
        <v>35</v>
      </c>
      <c r="E20" s="293">
        <v>0</v>
      </c>
      <c r="F20" s="293" t="e">
        <f>#REF!</f>
        <v>#REF!</v>
      </c>
      <c r="G20" s="314"/>
      <c r="H20" s="294">
        <f>SUM(E20*G20)</f>
        <v>0</v>
      </c>
    </row>
    <row r="21" spans="1:8" s="256" customFormat="1" ht="25.5" outlineLevel="1">
      <c r="A21" s="295" t="s">
        <v>45</v>
      </c>
      <c r="B21" s="296"/>
      <c r="C21" s="297" t="s">
        <v>46</v>
      </c>
      <c r="D21" s="298" t="s">
        <v>35</v>
      </c>
      <c r="E21" s="299">
        <v>0</v>
      </c>
      <c r="F21" s="293" t="e">
        <f>#REF!</f>
        <v>#REF!</v>
      </c>
      <c r="G21" s="315"/>
      <c r="H21" s="300">
        <f>SUM(E21*G21)</f>
        <v>0</v>
      </c>
    </row>
    <row r="22" spans="1:8" s="256" customFormat="1" ht="15" customHeight="1" outlineLevel="1">
      <c r="A22" s="301" t="s">
        <v>47</v>
      </c>
      <c r="B22" s="302"/>
      <c r="C22" s="303" t="s">
        <v>48</v>
      </c>
      <c r="D22" s="304" t="s">
        <v>35</v>
      </c>
      <c r="E22" s="305">
        <v>0</v>
      </c>
      <c r="F22" s="293" t="e">
        <f>#REF!</f>
        <v>#REF!</v>
      </c>
      <c r="G22" s="316"/>
      <c r="H22" s="307">
        <f>SUM(E22*G22)</f>
        <v>0</v>
      </c>
    </row>
    <row r="23" spans="1:8" s="256" customFormat="1" ht="15" customHeight="1">
      <c r="A23" s="308">
        <v>4</v>
      </c>
      <c r="B23" s="309"/>
      <c r="C23" s="310" t="s">
        <v>49</v>
      </c>
      <c r="D23" s="311"/>
      <c r="E23" s="312"/>
      <c r="F23" s="312"/>
      <c r="G23" s="311"/>
      <c r="H23" s="317" t="e">
        <f>SUM(H24:H31)</f>
        <v>#REF!</v>
      </c>
    </row>
    <row r="24" spans="1:8" s="256" customFormat="1" ht="15" customHeight="1" outlineLevel="1">
      <c r="A24" s="318" t="s">
        <v>50</v>
      </c>
      <c r="B24" s="319"/>
      <c r="C24" s="320" t="s">
        <v>51</v>
      </c>
      <c r="D24" s="321"/>
      <c r="E24" s="322"/>
      <c r="F24" s="293"/>
      <c r="G24" s="314"/>
      <c r="H24" s="323"/>
    </row>
    <row r="25" spans="1:8" s="256" customFormat="1" ht="26.25" customHeight="1" outlineLevel="1">
      <c r="A25" s="324" t="s">
        <v>52</v>
      </c>
      <c r="B25" s="325"/>
      <c r="C25" s="326" t="s">
        <v>53</v>
      </c>
      <c r="D25" s="327" t="s">
        <v>35</v>
      </c>
      <c r="E25" s="328">
        <v>0</v>
      </c>
      <c r="F25" s="293" t="e">
        <f>#REF!</f>
        <v>#REF!</v>
      </c>
      <c r="G25" s="315"/>
      <c r="H25" s="329">
        <f>SUM(E25*G25)</f>
        <v>0</v>
      </c>
    </row>
    <row r="26" spans="1:8" s="256" customFormat="1" ht="25.5" outlineLevel="1">
      <c r="A26" s="324" t="s">
        <v>54</v>
      </c>
      <c r="B26" s="325"/>
      <c r="C26" s="326" t="s">
        <v>55</v>
      </c>
      <c r="D26" s="327" t="s">
        <v>35</v>
      </c>
      <c r="E26" s="328">
        <v>0</v>
      </c>
      <c r="F26" s="293" t="e">
        <f>#REF!</f>
        <v>#REF!</v>
      </c>
      <c r="G26" s="315"/>
      <c r="H26" s="329">
        <f>SUM(E26*G26)</f>
        <v>0</v>
      </c>
    </row>
    <row r="27" spans="1:8" s="256" customFormat="1" ht="25.5" outlineLevel="1">
      <c r="A27" s="324" t="s">
        <v>56</v>
      </c>
      <c r="B27" s="325"/>
      <c r="C27" s="326" t="s">
        <v>57</v>
      </c>
      <c r="D27" s="327" t="s">
        <v>35</v>
      </c>
      <c r="E27" s="328">
        <v>0</v>
      </c>
      <c r="F27" s="293" t="e">
        <f>#REF!</f>
        <v>#REF!</v>
      </c>
      <c r="G27" s="315"/>
      <c r="H27" s="329">
        <f>SUM(E27*G27)</f>
        <v>0</v>
      </c>
    </row>
    <row r="28" spans="1:8" s="256" customFormat="1" ht="15" customHeight="1" outlineLevel="1">
      <c r="A28" s="330" t="s">
        <v>58</v>
      </c>
      <c r="B28" s="331"/>
      <c r="C28" s="332" t="s">
        <v>59</v>
      </c>
      <c r="D28" s="327"/>
      <c r="E28" s="328"/>
      <c r="F28" s="293"/>
      <c r="G28" s="315"/>
      <c r="H28" s="333"/>
    </row>
    <row r="29" spans="1:8" s="256" customFormat="1" ht="27" customHeight="1" outlineLevel="1">
      <c r="A29" s="324" t="s">
        <v>60</v>
      </c>
      <c r="B29" s="334" t="s">
        <v>61</v>
      </c>
      <c r="C29" s="326" t="s">
        <v>62</v>
      </c>
      <c r="D29" s="327" t="s">
        <v>35</v>
      </c>
      <c r="E29" s="328">
        <v>0.04</v>
      </c>
      <c r="F29" s="293" t="e">
        <f>#REF!</f>
        <v>#REF!</v>
      </c>
      <c r="G29" s="335" t="e">
        <f>SUM(F29*24.23%+F29)</f>
        <v>#REF!</v>
      </c>
      <c r="H29" s="329" t="e">
        <f>SUM(E29*G29)</f>
        <v>#REF!</v>
      </c>
    </row>
    <row r="30" spans="1:8" s="256" customFormat="1" ht="31.5" customHeight="1" outlineLevel="1">
      <c r="A30" s="324" t="s">
        <v>63</v>
      </c>
      <c r="B30" s="334">
        <v>73361</v>
      </c>
      <c r="C30" s="326" t="s">
        <v>64</v>
      </c>
      <c r="D30" s="327" t="s">
        <v>35</v>
      </c>
      <c r="E30" s="328">
        <v>2.34</v>
      </c>
      <c r="F30" s="293" t="e">
        <f>#REF!</f>
        <v>#REF!</v>
      </c>
      <c r="G30" s="335" t="e">
        <v>#REF!</v>
      </c>
      <c r="H30" s="329" t="e">
        <f>SUM(E30*G30)</f>
        <v>#REF!</v>
      </c>
    </row>
    <row r="31" spans="1:8" s="257" customFormat="1" ht="27" customHeight="1" outlineLevel="1">
      <c r="A31" s="336" t="s">
        <v>65</v>
      </c>
      <c r="B31" s="334" t="s">
        <v>66</v>
      </c>
      <c r="C31" s="337" t="s">
        <v>57</v>
      </c>
      <c r="D31" s="338" t="s">
        <v>35</v>
      </c>
      <c r="E31" s="328">
        <v>0.42</v>
      </c>
      <c r="F31" s="293" t="e">
        <f>#REF!</f>
        <v>#REF!</v>
      </c>
      <c r="G31" s="339" t="e">
        <f>SUM(F31*24.23%+F31)</f>
        <v>#REF!</v>
      </c>
      <c r="H31" s="340" t="e">
        <f>SUM(E31*G31)</f>
        <v>#REF!</v>
      </c>
    </row>
    <row r="32" spans="1:8" s="256" customFormat="1" ht="15" customHeight="1">
      <c r="A32" s="308">
        <v>5</v>
      </c>
      <c r="B32" s="309"/>
      <c r="C32" s="310" t="s">
        <v>67</v>
      </c>
      <c r="D32" s="311"/>
      <c r="E32" s="312"/>
      <c r="F32" s="312"/>
      <c r="G32" s="311"/>
      <c r="H32" s="317" t="e">
        <f>SUM(H33:H41)</f>
        <v>#REF!</v>
      </c>
    </row>
    <row r="33" spans="1:8" s="256" customFormat="1" ht="15" customHeight="1" outlineLevel="1">
      <c r="A33" s="318" t="s">
        <v>68</v>
      </c>
      <c r="B33" s="319"/>
      <c r="C33" s="320" t="s">
        <v>51</v>
      </c>
      <c r="D33" s="321"/>
      <c r="E33" s="322"/>
      <c r="F33" s="293" t="e">
        <f>#REF!</f>
        <v>#REF!</v>
      </c>
      <c r="G33" s="314"/>
      <c r="H33" s="323"/>
    </row>
    <row r="34" spans="1:8" s="256" customFormat="1" ht="27" customHeight="1" outlineLevel="1">
      <c r="A34" s="324" t="s">
        <v>69</v>
      </c>
      <c r="B34" s="325"/>
      <c r="C34" s="341" t="s">
        <v>70</v>
      </c>
      <c r="D34" s="327" t="s">
        <v>23</v>
      </c>
      <c r="E34" s="328">
        <v>0</v>
      </c>
      <c r="F34" s="293" t="e">
        <f>#REF!</f>
        <v>#REF!</v>
      </c>
      <c r="G34" s="335" t="e">
        <f>SUM(F34*25%+F34)</f>
        <v>#REF!</v>
      </c>
      <c r="H34" s="329" t="e">
        <f>SUM(E34*G34)</f>
        <v>#REF!</v>
      </c>
    </row>
    <row r="35" spans="1:8" s="256" customFormat="1" ht="27" customHeight="1" outlineLevel="1">
      <c r="A35" s="324" t="s">
        <v>71</v>
      </c>
      <c r="B35" s="325"/>
      <c r="C35" s="326" t="s">
        <v>72</v>
      </c>
      <c r="D35" s="327" t="s">
        <v>23</v>
      </c>
      <c r="E35" s="328">
        <v>0</v>
      </c>
      <c r="F35" s="293" t="e">
        <f>#REF!</f>
        <v>#REF!</v>
      </c>
      <c r="G35" s="335" t="e">
        <f>SUM(F35*25%+F35)</f>
        <v>#REF!</v>
      </c>
      <c r="H35" s="329" t="e">
        <f>SUM(E35*G35)</f>
        <v>#REF!</v>
      </c>
    </row>
    <row r="36" spans="1:8" s="256" customFormat="1" ht="27" customHeight="1" outlineLevel="1">
      <c r="A36" s="324" t="s">
        <v>73</v>
      </c>
      <c r="B36" s="325"/>
      <c r="C36" s="326" t="s">
        <v>74</v>
      </c>
      <c r="D36" s="327" t="s">
        <v>35</v>
      </c>
      <c r="E36" s="328">
        <v>0</v>
      </c>
      <c r="F36" s="293" t="e">
        <f>#REF!</f>
        <v>#REF!</v>
      </c>
      <c r="G36" s="335" t="e">
        <f>SUM(F36*25%+F36)</f>
        <v>#REF!</v>
      </c>
      <c r="H36" s="329" t="e">
        <f>SUM(E36*G36)</f>
        <v>#REF!</v>
      </c>
    </row>
    <row r="37" spans="1:8" s="256" customFormat="1" ht="15" customHeight="1" outlineLevel="1">
      <c r="A37" s="324" t="s">
        <v>75</v>
      </c>
      <c r="B37" s="325"/>
      <c r="C37" s="332" t="s">
        <v>59</v>
      </c>
      <c r="D37" s="327"/>
      <c r="E37" s="328"/>
      <c r="F37" s="293" t="e">
        <f>#REF!</f>
        <v>#REF!</v>
      </c>
      <c r="G37" s="315"/>
      <c r="H37" s="333"/>
    </row>
    <row r="38" spans="1:8" s="256" customFormat="1" ht="39" customHeight="1" outlineLevel="1">
      <c r="A38" s="324" t="s">
        <v>76</v>
      </c>
      <c r="B38" s="325"/>
      <c r="C38" s="326" t="s">
        <v>77</v>
      </c>
      <c r="D38" s="327" t="s">
        <v>23</v>
      </c>
      <c r="E38" s="328">
        <v>0</v>
      </c>
      <c r="F38" s="293" t="e">
        <f>#REF!</f>
        <v>#REF!</v>
      </c>
      <c r="G38" s="315"/>
      <c r="H38" s="329">
        <f>SUM(E38*G38)</f>
        <v>0</v>
      </c>
    </row>
    <row r="39" spans="1:8" s="256" customFormat="1" ht="17.25" customHeight="1" outlineLevel="1">
      <c r="A39" s="324" t="s">
        <v>78</v>
      </c>
      <c r="B39" s="325"/>
      <c r="C39" s="326" t="s">
        <v>74</v>
      </c>
      <c r="D39" s="327" t="s">
        <v>35</v>
      </c>
      <c r="E39" s="328">
        <v>0</v>
      </c>
      <c r="F39" s="293" t="e">
        <f>#REF!</f>
        <v>#REF!</v>
      </c>
      <c r="G39" s="315"/>
      <c r="H39" s="329">
        <f>SUM(E39*G39)</f>
        <v>0</v>
      </c>
    </row>
    <row r="40" spans="1:8" s="257" customFormat="1" ht="17.25" customHeight="1" outlineLevel="1">
      <c r="A40" s="330" t="s">
        <v>79</v>
      </c>
      <c r="B40" s="334" t="s">
        <v>80</v>
      </c>
      <c r="C40" s="326" t="s">
        <v>81</v>
      </c>
      <c r="D40" s="327" t="s">
        <v>35</v>
      </c>
      <c r="E40" s="328">
        <v>2.9</v>
      </c>
      <c r="F40" s="293" t="e">
        <f>#REF!</f>
        <v>#REF!</v>
      </c>
      <c r="G40" s="335" t="e">
        <f>SUM(F40*24.23%+F40)</f>
        <v>#REF!</v>
      </c>
      <c r="H40" s="329" t="e">
        <f>SUM(E40*G40)</f>
        <v>#REF!</v>
      </c>
    </row>
    <row r="41" spans="1:8" s="257" customFormat="1" ht="18.75" customHeight="1" outlineLevel="1">
      <c r="A41" s="336" t="s">
        <v>82</v>
      </c>
      <c r="B41" s="334" t="s">
        <v>80</v>
      </c>
      <c r="C41" s="337" t="s">
        <v>83</v>
      </c>
      <c r="D41" s="338" t="s">
        <v>35</v>
      </c>
      <c r="E41" s="328">
        <v>9.9</v>
      </c>
      <c r="F41" s="293" t="e">
        <f>#REF!</f>
        <v>#REF!</v>
      </c>
      <c r="G41" s="339" t="e">
        <f>SUM(F41*24.23%+F41)</f>
        <v>#REF!</v>
      </c>
      <c r="H41" s="340" t="e">
        <f>SUM(E41*G41)</f>
        <v>#REF!</v>
      </c>
    </row>
    <row r="42" spans="1:8" s="256" customFormat="1" ht="15" customHeight="1">
      <c r="A42" s="308">
        <v>6</v>
      </c>
      <c r="B42" s="309"/>
      <c r="C42" s="310" t="s">
        <v>84</v>
      </c>
      <c r="D42" s="311"/>
      <c r="E42" s="312"/>
      <c r="F42" s="312"/>
      <c r="G42" s="311"/>
      <c r="H42" s="317" t="e">
        <f>SUM(H43:H50)</f>
        <v>#REF!</v>
      </c>
    </row>
    <row r="43" spans="1:8" s="256" customFormat="1" ht="15" customHeight="1" outlineLevel="1">
      <c r="A43" s="318" t="s">
        <v>85</v>
      </c>
      <c r="B43" s="319"/>
      <c r="C43" s="320" t="s">
        <v>86</v>
      </c>
      <c r="D43" s="321"/>
      <c r="E43" s="322"/>
      <c r="F43" s="293" t="e">
        <f>#REF!</f>
        <v>#REF!</v>
      </c>
      <c r="G43" s="314"/>
      <c r="H43" s="323"/>
    </row>
    <row r="44" spans="1:8" s="256" customFormat="1" ht="25.5" outlineLevel="1">
      <c r="A44" s="324" t="s">
        <v>87</v>
      </c>
      <c r="B44" s="325"/>
      <c r="C44" s="326" t="s">
        <v>88</v>
      </c>
      <c r="D44" s="327" t="s">
        <v>23</v>
      </c>
      <c r="E44" s="328">
        <v>0</v>
      </c>
      <c r="F44" s="293" t="e">
        <f>#REF!</f>
        <v>#REF!</v>
      </c>
      <c r="G44" s="342"/>
      <c r="H44" s="329">
        <f>SUM(E44*G44)</f>
        <v>0</v>
      </c>
    </row>
    <row r="45" spans="1:8" s="256" customFormat="1" ht="25.5" outlineLevel="1">
      <c r="A45" s="324" t="s">
        <v>89</v>
      </c>
      <c r="B45" s="325"/>
      <c r="C45" s="326" t="s">
        <v>90</v>
      </c>
      <c r="D45" s="327" t="s">
        <v>23</v>
      </c>
      <c r="E45" s="328">
        <v>0</v>
      </c>
      <c r="F45" s="293" t="e">
        <f>#REF!</f>
        <v>#REF!</v>
      </c>
      <c r="G45" s="315"/>
      <c r="H45" s="329">
        <f>SUM(E45*G45)</f>
        <v>0</v>
      </c>
    </row>
    <row r="46" spans="1:8" s="256" customFormat="1" ht="15" customHeight="1" outlineLevel="1">
      <c r="A46" s="324" t="s">
        <v>91</v>
      </c>
      <c r="B46" s="325"/>
      <c r="C46" s="326" t="s">
        <v>92</v>
      </c>
      <c r="D46" s="327" t="s">
        <v>35</v>
      </c>
      <c r="E46" s="328">
        <v>0</v>
      </c>
      <c r="F46" s="293" t="e">
        <f>#REF!</f>
        <v>#REF!</v>
      </c>
      <c r="G46" s="335" t="e">
        <f>SUM(F46*25%+F46)</f>
        <v>#REF!</v>
      </c>
      <c r="H46" s="329" t="e">
        <f>SUM(E46*G46)</f>
        <v>#REF!</v>
      </c>
    </row>
    <row r="47" spans="1:8" s="256" customFormat="1" ht="27" customHeight="1" outlineLevel="1">
      <c r="A47" s="324" t="s">
        <v>93</v>
      </c>
      <c r="B47" s="343">
        <v>84041</v>
      </c>
      <c r="C47" s="326" t="s">
        <v>94</v>
      </c>
      <c r="D47" s="327" t="s">
        <v>23</v>
      </c>
      <c r="E47" s="328">
        <v>7.4</v>
      </c>
      <c r="F47" s="293" t="e">
        <f>#REF!</f>
        <v>#REF!</v>
      </c>
      <c r="G47" s="335" t="e">
        <f>SUM(F47*24.23%+F47)</f>
        <v>#REF!</v>
      </c>
      <c r="H47" s="329" t="e">
        <f>SUM(E47*G47)</f>
        <v>#REF!</v>
      </c>
    </row>
    <row r="48" spans="1:8" s="256" customFormat="1" ht="15" customHeight="1" outlineLevel="1">
      <c r="A48" s="330" t="s">
        <v>95</v>
      </c>
      <c r="B48" s="331"/>
      <c r="C48" s="332" t="s">
        <v>96</v>
      </c>
      <c r="D48" s="327"/>
      <c r="E48" s="328"/>
      <c r="F48" s="293" t="e">
        <f>#REF!</f>
        <v>#REF!</v>
      </c>
      <c r="G48" s="335"/>
      <c r="H48" s="333"/>
    </row>
    <row r="49" spans="1:8" s="256" customFormat="1" ht="15" customHeight="1" outlineLevel="1">
      <c r="A49" s="324" t="s">
        <v>97</v>
      </c>
      <c r="B49" s="334" t="s">
        <v>98</v>
      </c>
      <c r="C49" s="326" t="s">
        <v>99</v>
      </c>
      <c r="D49" s="327" t="s">
        <v>100</v>
      </c>
      <c r="E49" s="328">
        <v>523</v>
      </c>
      <c r="F49" s="293" t="e">
        <f>#REF!</f>
        <v>#REF!</v>
      </c>
      <c r="G49" s="335" t="e">
        <f>SUM(F49*24.23%+F49)</f>
        <v>#REF!</v>
      </c>
      <c r="H49" s="329" t="e">
        <f>SUM(E49*G49)</f>
        <v>#REF!</v>
      </c>
    </row>
    <row r="50" spans="1:8" s="256" customFormat="1" ht="15" customHeight="1" outlineLevel="1">
      <c r="A50" s="336" t="s">
        <v>101</v>
      </c>
      <c r="B50" s="334" t="s">
        <v>102</v>
      </c>
      <c r="C50" s="337" t="s">
        <v>103</v>
      </c>
      <c r="D50" s="338" t="s">
        <v>23</v>
      </c>
      <c r="E50" s="328">
        <v>56.01</v>
      </c>
      <c r="F50" s="293" t="e">
        <f>#REF!</f>
        <v>#REF!</v>
      </c>
      <c r="G50" s="339" t="e">
        <f>SUM(F50*24.23%+F50)</f>
        <v>#REF!</v>
      </c>
      <c r="H50" s="340" t="e">
        <f>SUM(E50*G50)</f>
        <v>#REF!</v>
      </c>
    </row>
    <row r="51" spans="1:8" s="256" customFormat="1" ht="15" customHeight="1">
      <c r="A51" s="308">
        <v>7</v>
      </c>
      <c r="B51" s="309"/>
      <c r="C51" s="310" t="s">
        <v>104</v>
      </c>
      <c r="D51" s="311"/>
      <c r="E51" s="312"/>
      <c r="F51" s="312"/>
      <c r="G51" s="311"/>
      <c r="H51" s="317" t="e">
        <f>SUM(H52:H54)</f>
        <v>#REF!</v>
      </c>
    </row>
    <row r="52" spans="1:8" s="256" customFormat="1" ht="27" customHeight="1" outlineLevel="1">
      <c r="A52" s="344" t="s">
        <v>105</v>
      </c>
      <c r="B52" s="345"/>
      <c r="C52" s="346" t="s">
        <v>106</v>
      </c>
      <c r="D52" s="321" t="s">
        <v>23</v>
      </c>
      <c r="E52" s="328">
        <v>0</v>
      </c>
      <c r="F52" s="293" t="e">
        <f>#REF!</f>
        <v>#REF!</v>
      </c>
      <c r="G52" s="347" t="e">
        <f>SUM(F52*25%+F52)</f>
        <v>#REF!</v>
      </c>
      <c r="H52" s="348" t="e">
        <f>SUM(E52*G52)</f>
        <v>#REF!</v>
      </c>
    </row>
    <row r="53" spans="1:8" s="256" customFormat="1" ht="27" customHeight="1" outlineLevel="1">
      <c r="A53" s="324" t="s">
        <v>107</v>
      </c>
      <c r="B53" s="325"/>
      <c r="C53" s="341" t="s">
        <v>108</v>
      </c>
      <c r="D53" s="229" t="s">
        <v>23</v>
      </c>
      <c r="E53" s="328">
        <v>0</v>
      </c>
      <c r="F53" s="293" t="e">
        <f>#REF!</f>
        <v>#REF!</v>
      </c>
      <c r="G53" s="335" t="e">
        <f>SUM(F53*24.3%+F53)</f>
        <v>#REF!</v>
      </c>
      <c r="H53" s="329" t="e">
        <f>SUM(E53*G53)</f>
        <v>#REF!</v>
      </c>
    </row>
    <row r="54" spans="1:8" s="257" customFormat="1" ht="17.25" customHeight="1" outlineLevel="1">
      <c r="A54" s="336" t="s">
        <v>109</v>
      </c>
      <c r="B54" s="349">
        <v>72133</v>
      </c>
      <c r="C54" s="337" t="s">
        <v>110</v>
      </c>
      <c r="D54" s="338" t="s">
        <v>23</v>
      </c>
      <c r="E54" s="328">
        <v>14.5</v>
      </c>
      <c r="F54" s="293" t="e">
        <f>#REF!</f>
        <v>#REF!</v>
      </c>
      <c r="G54" s="339" t="e">
        <f>SUM(F54*24.23%+F54)</f>
        <v>#REF!</v>
      </c>
      <c r="H54" s="340" t="e">
        <f>SUM(E54*G54)</f>
        <v>#REF!</v>
      </c>
    </row>
    <row r="55" spans="1:8" s="256" customFormat="1" ht="15" customHeight="1">
      <c r="A55" s="308">
        <v>8</v>
      </c>
      <c r="B55" s="309"/>
      <c r="C55" s="310" t="s">
        <v>111</v>
      </c>
      <c r="D55" s="311"/>
      <c r="E55" s="312"/>
      <c r="F55" s="312"/>
      <c r="G55" s="311"/>
      <c r="H55" s="317" t="e">
        <f>SUM(H56:H61)</f>
        <v>#REF!</v>
      </c>
    </row>
    <row r="56" spans="1:8" s="256" customFormat="1" ht="29.25" customHeight="1" outlineLevel="1">
      <c r="A56" s="344" t="s">
        <v>112</v>
      </c>
      <c r="B56" s="345"/>
      <c r="C56" s="346" t="s">
        <v>113</v>
      </c>
      <c r="D56" s="321" t="s">
        <v>23</v>
      </c>
      <c r="E56" s="328">
        <v>0</v>
      </c>
      <c r="F56" s="293" t="e">
        <f>#REF!</f>
        <v>#REF!</v>
      </c>
      <c r="G56" s="347" t="e">
        <f t="shared" ref="G56:G61" si="0">SUM(F56*25%+F56)</f>
        <v>#REF!</v>
      </c>
      <c r="H56" s="348" t="e">
        <f t="shared" ref="H56:H61" si="1">SUM(E56*G56)</f>
        <v>#REF!</v>
      </c>
    </row>
    <row r="57" spans="1:8" s="256" customFormat="1" ht="17.25" customHeight="1" outlineLevel="1">
      <c r="A57" s="344" t="s">
        <v>114</v>
      </c>
      <c r="B57" s="345"/>
      <c r="C57" s="346" t="s">
        <v>115</v>
      </c>
      <c r="D57" s="321" t="s">
        <v>23</v>
      </c>
      <c r="E57" s="328">
        <v>0</v>
      </c>
      <c r="F57" s="293" t="e">
        <f>#REF!</f>
        <v>#REF!</v>
      </c>
      <c r="G57" s="347" t="e">
        <f t="shared" si="0"/>
        <v>#REF!</v>
      </c>
      <c r="H57" s="348" t="e">
        <f t="shared" si="1"/>
        <v>#REF!</v>
      </c>
    </row>
    <row r="58" spans="1:8" s="256" customFormat="1" ht="30.75" customHeight="1" outlineLevel="1">
      <c r="A58" s="324" t="s">
        <v>116</v>
      </c>
      <c r="B58" s="325"/>
      <c r="C58" s="326" t="s">
        <v>117</v>
      </c>
      <c r="D58" s="327" t="s">
        <v>23</v>
      </c>
      <c r="E58" s="328">
        <v>0</v>
      </c>
      <c r="F58" s="293" t="e">
        <f>#REF!</f>
        <v>#REF!</v>
      </c>
      <c r="G58" s="335" t="e">
        <f t="shared" si="0"/>
        <v>#REF!</v>
      </c>
      <c r="H58" s="329" t="e">
        <f t="shared" si="1"/>
        <v>#REF!</v>
      </c>
    </row>
    <row r="59" spans="1:8" s="256" customFormat="1" ht="26.25" customHeight="1" outlineLevel="1">
      <c r="A59" s="324" t="s">
        <v>118</v>
      </c>
      <c r="B59" s="343">
        <v>87264</v>
      </c>
      <c r="C59" s="326" t="s">
        <v>119</v>
      </c>
      <c r="D59" s="327" t="s">
        <v>23</v>
      </c>
      <c r="E59" s="328">
        <v>52.3</v>
      </c>
      <c r="F59" s="293" t="e">
        <f>#REF!</f>
        <v>#REF!</v>
      </c>
      <c r="G59" s="335" t="e">
        <f>SUM(F59*24.23%+F59)</f>
        <v>#REF!</v>
      </c>
      <c r="H59" s="329" t="e">
        <f t="shared" si="1"/>
        <v>#REF!</v>
      </c>
    </row>
    <row r="60" spans="1:8" s="257" customFormat="1" ht="15" customHeight="1" outlineLevel="1">
      <c r="A60" s="324" t="s">
        <v>120</v>
      </c>
      <c r="B60" s="343" t="s">
        <v>121</v>
      </c>
      <c r="C60" s="326" t="s">
        <v>122</v>
      </c>
      <c r="D60" s="327" t="s">
        <v>23</v>
      </c>
      <c r="E60" s="328">
        <v>49.56</v>
      </c>
      <c r="F60" s="293" t="e">
        <f>#REF!</f>
        <v>#REF!</v>
      </c>
      <c r="G60" s="335" t="e">
        <f>SUM(F60*24.23%+F60)</f>
        <v>#REF!</v>
      </c>
      <c r="H60" s="329" t="e">
        <f t="shared" si="1"/>
        <v>#REF!</v>
      </c>
    </row>
    <row r="61" spans="1:8" s="256" customFormat="1" ht="15" customHeight="1" outlineLevel="1">
      <c r="A61" s="336" t="s">
        <v>123</v>
      </c>
      <c r="B61" s="350"/>
      <c r="C61" s="337" t="s">
        <v>124</v>
      </c>
      <c r="D61" s="338" t="s">
        <v>23</v>
      </c>
      <c r="E61" s="328">
        <v>70.040000000000006</v>
      </c>
      <c r="F61" s="293" t="e">
        <f>#REF!</f>
        <v>#REF!</v>
      </c>
      <c r="G61" s="339" t="e">
        <f t="shared" si="0"/>
        <v>#REF!</v>
      </c>
      <c r="H61" s="329" t="e">
        <f t="shared" si="1"/>
        <v>#REF!</v>
      </c>
    </row>
    <row r="62" spans="1:8" s="256" customFormat="1" ht="15" customHeight="1">
      <c r="A62" s="308">
        <v>9</v>
      </c>
      <c r="B62" s="309"/>
      <c r="C62" s="310" t="s">
        <v>125</v>
      </c>
      <c r="D62" s="311"/>
      <c r="E62" s="312"/>
      <c r="F62" s="312"/>
      <c r="G62" s="311"/>
      <c r="H62" s="317" t="e">
        <f>SUM(H63:H66)</f>
        <v>#REF!</v>
      </c>
    </row>
    <row r="63" spans="1:8" s="256" customFormat="1" ht="15" customHeight="1" outlineLevel="1">
      <c r="A63" s="344" t="s">
        <v>126</v>
      </c>
      <c r="B63" s="351">
        <v>88650</v>
      </c>
      <c r="C63" s="346" t="s">
        <v>127</v>
      </c>
      <c r="D63" s="321" t="s">
        <v>128</v>
      </c>
      <c r="E63" s="328">
        <v>145.32</v>
      </c>
      <c r="F63" s="293" t="e">
        <f>#REF!</f>
        <v>#REF!</v>
      </c>
      <c r="G63" s="347" t="e">
        <f>SUM(F63*24.23%+F63)</f>
        <v>#REF!</v>
      </c>
      <c r="H63" s="348" t="e">
        <f>SUM(E63*G63)</f>
        <v>#REF!</v>
      </c>
    </row>
    <row r="64" spans="1:8" s="256" customFormat="1" ht="15.75" customHeight="1" outlineLevel="1">
      <c r="A64" s="324" t="s">
        <v>129</v>
      </c>
      <c r="B64" s="343">
        <v>84168</v>
      </c>
      <c r="C64" s="326" t="s">
        <v>130</v>
      </c>
      <c r="D64" s="327" t="s">
        <v>128</v>
      </c>
      <c r="E64" s="328">
        <v>109.61</v>
      </c>
      <c r="F64" s="293" t="e">
        <f>#REF!</f>
        <v>#REF!</v>
      </c>
      <c r="G64" s="335" t="e">
        <f>SUM(F64*24.23%+F64)</f>
        <v>#REF!</v>
      </c>
      <c r="H64" s="329" t="e">
        <f>SUM(E64*G64)</f>
        <v>#REF!</v>
      </c>
    </row>
    <row r="65" spans="1:8" s="256" customFormat="1" ht="27" customHeight="1" outlineLevel="1">
      <c r="A65" s="324" t="s">
        <v>131</v>
      </c>
      <c r="B65" s="343" t="s">
        <v>132</v>
      </c>
      <c r="C65" s="326" t="s">
        <v>133</v>
      </c>
      <c r="D65" s="327" t="s">
        <v>128</v>
      </c>
      <c r="E65" s="328">
        <v>54.1</v>
      </c>
      <c r="F65" s="293" t="e">
        <f>#REF!</f>
        <v>#REF!</v>
      </c>
      <c r="G65" s="335" t="e">
        <f>SUM(F65*24.23%+F65)</f>
        <v>#REF!</v>
      </c>
      <c r="H65" s="329" t="e">
        <f>SUM(E65*G65)</f>
        <v>#REF!</v>
      </c>
    </row>
    <row r="66" spans="1:8" s="256" customFormat="1" ht="15" customHeight="1" outlineLevel="1">
      <c r="A66" s="336" t="s">
        <v>134</v>
      </c>
      <c r="B66" s="349">
        <v>84088</v>
      </c>
      <c r="C66" s="337" t="s">
        <v>135</v>
      </c>
      <c r="D66" s="338" t="s">
        <v>128</v>
      </c>
      <c r="E66" s="328">
        <v>63</v>
      </c>
      <c r="F66" s="293" t="e">
        <f>#REF!</f>
        <v>#REF!</v>
      </c>
      <c r="G66" s="339" t="e">
        <f>SUM(F66*24.23%+F66)</f>
        <v>#REF!</v>
      </c>
      <c r="H66" s="340" t="e">
        <f>SUM(E66*G66)</f>
        <v>#REF!</v>
      </c>
    </row>
    <row r="67" spans="1:8" s="256" customFormat="1" ht="15" customHeight="1">
      <c r="A67" s="308">
        <v>10</v>
      </c>
      <c r="B67" s="309"/>
      <c r="C67" s="310" t="s">
        <v>136</v>
      </c>
      <c r="D67" s="311"/>
      <c r="E67" s="312"/>
      <c r="F67" s="312"/>
      <c r="G67" s="311"/>
      <c r="H67" s="317" t="e">
        <f>SUM(H68:H75)</f>
        <v>#REF!</v>
      </c>
    </row>
    <row r="68" spans="1:8" s="256" customFormat="1" ht="27.95" customHeight="1" outlineLevel="2">
      <c r="A68" s="344" t="s">
        <v>137</v>
      </c>
      <c r="B68" s="345"/>
      <c r="C68" s="346" t="s">
        <v>138</v>
      </c>
      <c r="D68" s="321" t="s">
        <v>23</v>
      </c>
      <c r="E68" s="328">
        <v>0</v>
      </c>
      <c r="F68" s="293" t="e">
        <f>#REF!</f>
        <v>#REF!</v>
      </c>
      <c r="G68" s="347" t="e">
        <f>SUM(F68*25%+F68)</f>
        <v>#REF!</v>
      </c>
      <c r="H68" s="348" t="e">
        <f t="shared" ref="H68:H75" si="2">SUM(E68*G68)</f>
        <v>#REF!</v>
      </c>
    </row>
    <row r="69" spans="1:8" s="256" customFormat="1" ht="27.95" customHeight="1" outlineLevel="2">
      <c r="A69" s="324" t="s">
        <v>139</v>
      </c>
      <c r="B69" s="334">
        <v>84191</v>
      </c>
      <c r="C69" s="326" t="s">
        <v>140</v>
      </c>
      <c r="D69" s="327" t="s">
        <v>23</v>
      </c>
      <c r="E69" s="328">
        <v>43.56</v>
      </c>
      <c r="F69" s="293" t="e">
        <f>#REF!</f>
        <v>#REF!</v>
      </c>
      <c r="G69" s="335" t="e">
        <f t="shared" ref="G69:G75" si="3">SUM(F69*24.23%+F69)</f>
        <v>#REF!</v>
      </c>
      <c r="H69" s="329" t="e">
        <f t="shared" si="2"/>
        <v>#REF!</v>
      </c>
    </row>
    <row r="70" spans="1:8" s="256" customFormat="1" ht="27.95" customHeight="1" outlineLevel="2">
      <c r="A70" s="324" t="s">
        <v>141</v>
      </c>
      <c r="B70" s="334">
        <v>84191</v>
      </c>
      <c r="C70" s="326" t="s">
        <v>142</v>
      </c>
      <c r="D70" s="327" t="s">
        <v>23</v>
      </c>
      <c r="E70" s="328">
        <v>52.8</v>
      </c>
      <c r="F70" s="293" t="e">
        <f>#REF!</f>
        <v>#REF!</v>
      </c>
      <c r="G70" s="335" t="e">
        <f t="shared" si="3"/>
        <v>#REF!</v>
      </c>
      <c r="H70" s="329" t="e">
        <f t="shared" si="2"/>
        <v>#REF!</v>
      </c>
    </row>
    <row r="71" spans="1:8" s="256" customFormat="1" ht="27.95" customHeight="1" outlineLevel="2">
      <c r="A71" s="324" t="s">
        <v>143</v>
      </c>
      <c r="B71" s="334">
        <v>87246</v>
      </c>
      <c r="C71" s="326" t="s">
        <v>144</v>
      </c>
      <c r="D71" s="327" t="s">
        <v>23</v>
      </c>
      <c r="E71" s="328">
        <v>7.28</v>
      </c>
      <c r="F71" s="293" t="e">
        <f>#REF!</f>
        <v>#REF!</v>
      </c>
      <c r="G71" s="335" t="e">
        <f t="shared" si="3"/>
        <v>#REF!</v>
      </c>
      <c r="H71" s="329" t="e">
        <f t="shared" si="2"/>
        <v>#REF!</v>
      </c>
    </row>
    <row r="72" spans="1:8" s="256" customFormat="1" ht="27.95" customHeight="1" outlineLevel="2">
      <c r="A72" s="324" t="s">
        <v>145</v>
      </c>
      <c r="B72" s="334">
        <v>87246</v>
      </c>
      <c r="C72" s="326" t="s">
        <v>146</v>
      </c>
      <c r="D72" s="327" t="s">
        <v>23</v>
      </c>
      <c r="E72" s="328">
        <v>4.68</v>
      </c>
      <c r="F72" s="293" t="e">
        <f>#REF!</f>
        <v>#REF!</v>
      </c>
      <c r="G72" s="335" t="e">
        <f t="shared" si="3"/>
        <v>#REF!</v>
      </c>
      <c r="H72" s="329" t="e">
        <f t="shared" si="2"/>
        <v>#REF!</v>
      </c>
    </row>
    <row r="73" spans="1:8" s="256" customFormat="1" ht="15" customHeight="1" outlineLevel="2">
      <c r="A73" s="324" t="s">
        <v>147</v>
      </c>
      <c r="B73" s="334">
        <v>87260</v>
      </c>
      <c r="C73" s="326" t="s">
        <v>148</v>
      </c>
      <c r="D73" s="327" t="s">
        <v>23</v>
      </c>
      <c r="E73" s="328">
        <v>9.86</v>
      </c>
      <c r="F73" s="293" t="e">
        <f>#REF!</f>
        <v>#REF!</v>
      </c>
      <c r="G73" s="335" t="e">
        <f t="shared" si="3"/>
        <v>#REF!</v>
      </c>
      <c r="H73" s="329" t="e">
        <f t="shared" si="2"/>
        <v>#REF!</v>
      </c>
    </row>
    <row r="74" spans="1:8" s="256" customFormat="1" ht="15" customHeight="1" outlineLevel="2">
      <c r="A74" s="324" t="s">
        <v>149</v>
      </c>
      <c r="B74" s="334">
        <v>87260</v>
      </c>
      <c r="C74" s="326" t="s">
        <v>150</v>
      </c>
      <c r="D74" s="327" t="s">
        <v>23</v>
      </c>
      <c r="E74" s="328">
        <v>4.72</v>
      </c>
      <c r="F74" s="293" t="e">
        <f>#REF!</f>
        <v>#REF!</v>
      </c>
      <c r="G74" s="335" t="e">
        <f t="shared" si="3"/>
        <v>#REF!</v>
      </c>
      <c r="H74" s="329" t="e">
        <f t="shared" si="2"/>
        <v>#REF!</v>
      </c>
    </row>
    <row r="75" spans="1:8" s="256" customFormat="1" ht="15" customHeight="1" outlineLevel="2">
      <c r="A75" s="336" t="s">
        <v>151</v>
      </c>
      <c r="B75" s="334">
        <v>72136</v>
      </c>
      <c r="C75" s="337" t="s">
        <v>152</v>
      </c>
      <c r="D75" s="338" t="s">
        <v>23</v>
      </c>
      <c r="E75" s="328">
        <v>30.92</v>
      </c>
      <c r="F75" s="293" t="e">
        <f>#REF!</f>
        <v>#REF!</v>
      </c>
      <c r="G75" s="339" t="e">
        <f t="shared" si="3"/>
        <v>#REF!</v>
      </c>
      <c r="H75" s="340" t="e">
        <f t="shared" si="2"/>
        <v>#REF!</v>
      </c>
    </row>
    <row r="76" spans="1:8" s="256" customFormat="1" ht="15" customHeight="1">
      <c r="A76" s="308">
        <v>11</v>
      </c>
      <c r="B76" s="309"/>
      <c r="C76" s="310" t="s">
        <v>153</v>
      </c>
      <c r="D76" s="311"/>
      <c r="E76" s="312"/>
      <c r="F76" s="312"/>
      <c r="G76" s="311"/>
      <c r="H76" s="317" t="e">
        <f>SUM(H77:H109)</f>
        <v>#REF!</v>
      </c>
    </row>
    <row r="77" spans="1:8" s="256" customFormat="1" ht="27.95" customHeight="1" outlineLevel="1">
      <c r="A77" s="344" t="s">
        <v>154</v>
      </c>
      <c r="B77" s="334">
        <v>72120</v>
      </c>
      <c r="C77" s="346" t="s">
        <v>155</v>
      </c>
      <c r="D77" s="321" t="s">
        <v>23</v>
      </c>
      <c r="E77" s="328">
        <v>7.2</v>
      </c>
      <c r="F77" s="293" t="e">
        <f>#REF!</f>
        <v>#REF!</v>
      </c>
      <c r="G77" s="347" t="e">
        <f>SUM(F77*24.23%+F77)</f>
        <v>#REF!</v>
      </c>
      <c r="H77" s="348" t="e">
        <f>SUM(E77*G77)</f>
        <v>#REF!</v>
      </c>
    </row>
    <row r="78" spans="1:8" s="256" customFormat="1" ht="27.95" customHeight="1" outlineLevel="1">
      <c r="A78" s="324" t="s">
        <v>156</v>
      </c>
      <c r="B78" s="325"/>
      <c r="C78" s="326" t="s">
        <v>157</v>
      </c>
      <c r="D78" s="327" t="s">
        <v>23</v>
      </c>
      <c r="E78" s="328">
        <v>0</v>
      </c>
      <c r="F78" s="293" t="e">
        <f>#REF!</f>
        <v>#REF!</v>
      </c>
      <c r="G78" s="335" t="e">
        <f>SUM(F78*25%+F78)</f>
        <v>#REF!</v>
      </c>
      <c r="H78" s="329" t="e">
        <f>SUM(E78*G78)</f>
        <v>#REF!</v>
      </c>
    </row>
    <row r="79" spans="1:8" s="256" customFormat="1" ht="52.5" customHeight="1" outlineLevel="1">
      <c r="A79" s="324" t="s">
        <v>158</v>
      </c>
      <c r="B79" s="325"/>
      <c r="C79" s="326" t="s">
        <v>159</v>
      </c>
      <c r="D79" s="327"/>
      <c r="E79" s="328"/>
      <c r="F79" s="293"/>
      <c r="G79" s="335"/>
      <c r="H79" s="333"/>
    </row>
    <row r="80" spans="1:8" s="256" customFormat="1" ht="15" customHeight="1" outlineLevel="1">
      <c r="A80" s="324" t="s">
        <v>160</v>
      </c>
      <c r="B80" s="334">
        <v>84875</v>
      </c>
      <c r="C80" s="326" t="s">
        <v>161</v>
      </c>
      <c r="D80" s="327" t="s">
        <v>162</v>
      </c>
      <c r="E80" s="328">
        <v>3</v>
      </c>
      <c r="F80" s="293" t="e">
        <f>#REF!</f>
        <v>#REF!</v>
      </c>
      <c r="G80" s="335" t="e">
        <f t="shared" ref="G80:G86" si="4">SUM(F80*24.23%+F80)</f>
        <v>#REF!</v>
      </c>
      <c r="H80" s="329" t="e">
        <f t="shared" ref="H80:H86" si="5">SUM(E80*G80)</f>
        <v>#REF!</v>
      </c>
    </row>
    <row r="81" spans="1:8" s="256" customFormat="1" ht="15" customHeight="1" outlineLevel="1">
      <c r="A81" s="324" t="s">
        <v>163</v>
      </c>
      <c r="B81" s="334">
        <v>84875</v>
      </c>
      <c r="C81" s="326" t="s">
        <v>164</v>
      </c>
      <c r="D81" s="327" t="s">
        <v>162</v>
      </c>
      <c r="E81" s="328">
        <v>1</v>
      </c>
      <c r="F81" s="293" t="e">
        <f>#REF!</f>
        <v>#REF!</v>
      </c>
      <c r="G81" s="335" t="e">
        <f t="shared" si="4"/>
        <v>#REF!</v>
      </c>
      <c r="H81" s="329" t="e">
        <f t="shared" si="5"/>
        <v>#REF!</v>
      </c>
    </row>
    <row r="82" spans="1:8" s="256" customFormat="1" ht="15" customHeight="1" outlineLevel="1">
      <c r="A82" s="324" t="s">
        <v>165</v>
      </c>
      <c r="B82" s="334">
        <v>84875</v>
      </c>
      <c r="C82" s="326" t="s">
        <v>166</v>
      </c>
      <c r="D82" s="327" t="s">
        <v>162</v>
      </c>
      <c r="E82" s="328">
        <v>40</v>
      </c>
      <c r="F82" s="293" t="e">
        <f>#REF!</f>
        <v>#REF!</v>
      </c>
      <c r="G82" s="335" t="e">
        <f t="shared" si="4"/>
        <v>#REF!</v>
      </c>
      <c r="H82" s="329" t="e">
        <f t="shared" si="5"/>
        <v>#REF!</v>
      </c>
    </row>
    <row r="83" spans="1:8" s="256" customFormat="1" ht="15" customHeight="1" outlineLevel="1">
      <c r="A83" s="324" t="s">
        <v>167</v>
      </c>
      <c r="B83" s="334">
        <v>84875</v>
      </c>
      <c r="C83" s="326" t="s">
        <v>168</v>
      </c>
      <c r="D83" s="327" t="s">
        <v>162</v>
      </c>
      <c r="E83" s="328">
        <v>9</v>
      </c>
      <c r="F83" s="293" t="e">
        <f>#REF!</f>
        <v>#REF!</v>
      </c>
      <c r="G83" s="335" t="e">
        <f t="shared" si="4"/>
        <v>#REF!</v>
      </c>
      <c r="H83" s="329" t="e">
        <f t="shared" si="5"/>
        <v>#REF!</v>
      </c>
    </row>
    <row r="84" spans="1:8" s="256" customFormat="1" ht="15" customHeight="1" outlineLevel="1">
      <c r="A84" s="324" t="s">
        <v>169</v>
      </c>
      <c r="B84" s="334">
        <v>84875</v>
      </c>
      <c r="C84" s="326" t="s">
        <v>170</v>
      </c>
      <c r="D84" s="327" t="s">
        <v>162</v>
      </c>
      <c r="E84" s="328">
        <v>1</v>
      </c>
      <c r="F84" s="293" t="e">
        <f>#REF!</f>
        <v>#REF!</v>
      </c>
      <c r="G84" s="335" t="e">
        <f t="shared" si="4"/>
        <v>#REF!</v>
      </c>
      <c r="H84" s="329" t="e">
        <f t="shared" si="5"/>
        <v>#REF!</v>
      </c>
    </row>
    <row r="85" spans="1:8" s="257" customFormat="1" ht="27.95" customHeight="1" outlineLevel="1">
      <c r="A85" s="324" t="s">
        <v>171</v>
      </c>
      <c r="B85" s="334">
        <v>68050</v>
      </c>
      <c r="C85" s="326" t="s">
        <v>172</v>
      </c>
      <c r="D85" s="327" t="s">
        <v>162</v>
      </c>
      <c r="E85" s="328">
        <v>13</v>
      </c>
      <c r="F85" s="293" t="e">
        <f>#REF!</f>
        <v>#REF!</v>
      </c>
      <c r="G85" s="335" t="e">
        <f t="shared" si="4"/>
        <v>#REF!</v>
      </c>
      <c r="H85" s="329" t="e">
        <f t="shared" si="5"/>
        <v>#REF!</v>
      </c>
    </row>
    <row r="86" spans="1:8" s="256" customFormat="1" ht="27.95" customHeight="1" outlineLevel="1">
      <c r="A86" s="324" t="s">
        <v>173</v>
      </c>
      <c r="B86" s="334">
        <v>72200</v>
      </c>
      <c r="C86" s="326" t="s">
        <v>174</v>
      </c>
      <c r="D86" s="327" t="s">
        <v>23</v>
      </c>
      <c r="E86" s="328">
        <v>34.200000000000003</v>
      </c>
      <c r="F86" s="293" t="e">
        <f>#REF!</f>
        <v>#REF!</v>
      </c>
      <c r="G86" s="335" t="e">
        <f t="shared" si="4"/>
        <v>#REF!</v>
      </c>
      <c r="H86" s="329" t="e">
        <f t="shared" si="5"/>
        <v>#REF!</v>
      </c>
    </row>
    <row r="87" spans="1:8" s="256" customFormat="1" ht="27" customHeight="1" outlineLevel="1">
      <c r="A87" s="324" t="s">
        <v>175</v>
      </c>
      <c r="B87" s="325"/>
      <c r="C87" s="332" t="s">
        <v>176</v>
      </c>
      <c r="D87" s="327" t="s">
        <v>23</v>
      </c>
      <c r="E87" s="328"/>
      <c r="F87" s="293"/>
      <c r="G87" s="335"/>
      <c r="H87" s="333"/>
    </row>
    <row r="88" spans="1:8" s="257" customFormat="1" ht="15" customHeight="1" outlineLevel="1">
      <c r="A88" s="324" t="s">
        <v>177</v>
      </c>
      <c r="B88" s="334" t="s">
        <v>178</v>
      </c>
      <c r="C88" s="326" t="s">
        <v>179</v>
      </c>
      <c r="D88" s="327" t="s">
        <v>162</v>
      </c>
      <c r="E88" s="328">
        <v>1</v>
      </c>
      <c r="F88" s="293" t="e">
        <f>#REF!</f>
        <v>#REF!</v>
      </c>
      <c r="G88" s="335" t="e">
        <f>SUM(F88*24.23%+F88)</f>
        <v>#REF!</v>
      </c>
      <c r="H88" s="329" t="e">
        <f>SUM(E88*G88)</f>
        <v>#REF!</v>
      </c>
    </row>
    <row r="89" spans="1:8" s="257" customFormat="1" ht="15" customHeight="1" outlineLevel="1">
      <c r="A89" s="324" t="s">
        <v>180</v>
      </c>
      <c r="B89" s="334" t="s">
        <v>178</v>
      </c>
      <c r="C89" s="326" t="s">
        <v>181</v>
      </c>
      <c r="D89" s="327" t="s">
        <v>162</v>
      </c>
      <c r="E89" s="328">
        <v>1</v>
      </c>
      <c r="F89" s="293" t="e">
        <f>#REF!</f>
        <v>#REF!</v>
      </c>
      <c r="G89" s="335" t="e">
        <f>SUM(F89*24.23%+F89)</f>
        <v>#REF!</v>
      </c>
      <c r="H89" s="329" t="e">
        <f>SUM(E89*G89)</f>
        <v>#REF!</v>
      </c>
    </row>
    <row r="90" spans="1:8" s="256" customFormat="1" ht="27.95" customHeight="1" outlineLevel="1">
      <c r="A90" s="324" t="s">
        <v>182</v>
      </c>
      <c r="B90" s="325"/>
      <c r="C90" s="332" t="s">
        <v>183</v>
      </c>
      <c r="D90" s="327" t="s">
        <v>23</v>
      </c>
      <c r="E90" s="328"/>
      <c r="F90" s="293"/>
      <c r="G90" s="335"/>
      <c r="H90" s="333"/>
    </row>
    <row r="91" spans="1:8" s="257" customFormat="1" ht="15" customHeight="1" outlineLevel="1">
      <c r="A91" s="324" t="s">
        <v>184</v>
      </c>
      <c r="B91" s="334">
        <v>68050</v>
      </c>
      <c r="C91" s="326" t="s">
        <v>185</v>
      </c>
      <c r="D91" s="327" t="s">
        <v>162</v>
      </c>
      <c r="E91" s="328">
        <v>2</v>
      </c>
      <c r="F91" s="293" t="e">
        <f>#REF!</f>
        <v>#REF!</v>
      </c>
      <c r="G91" s="335" t="e">
        <f>SUM(F91*24.23%+F91)</f>
        <v>#REF!</v>
      </c>
      <c r="H91" s="329" t="e">
        <f>SUM(E91*G91)</f>
        <v>#REF!</v>
      </c>
    </row>
    <row r="92" spans="1:8" s="257" customFormat="1" ht="15" customHeight="1" outlineLevel="1">
      <c r="A92" s="324" t="s">
        <v>186</v>
      </c>
      <c r="B92" s="334">
        <v>68050</v>
      </c>
      <c r="C92" s="326" t="s">
        <v>187</v>
      </c>
      <c r="D92" s="327" t="s">
        <v>162</v>
      </c>
      <c r="E92" s="328">
        <v>1</v>
      </c>
      <c r="F92" s="293" t="e">
        <f>#REF!</f>
        <v>#REF!</v>
      </c>
      <c r="G92" s="335" t="e">
        <f>SUM(F92*24.23%+F92)</f>
        <v>#REF!</v>
      </c>
      <c r="H92" s="329" t="e">
        <f>SUM(E92*G92)</f>
        <v>#REF!</v>
      </c>
    </row>
    <row r="93" spans="1:8" s="256" customFormat="1" ht="27" customHeight="1" outlineLevel="1">
      <c r="A93" s="324" t="s">
        <v>188</v>
      </c>
      <c r="B93" s="325"/>
      <c r="C93" s="332" t="s">
        <v>189</v>
      </c>
      <c r="D93" s="327" t="s">
        <v>23</v>
      </c>
      <c r="E93" s="328"/>
      <c r="F93" s="293"/>
      <c r="G93" s="335"/>
      <c r="H93" s="333"/>
    </row>
    <row r="94" spans="1:8" s="257" customFormat="1" ht="15" customHeight="1" outlineLevel="1">
      <c r="A94" s="324" t="s">
        <v>190</v>
      </c>
      <c r="B94" s="334" t="s">
        <v>191</v>
      </c>
      <c r="C94" s="326" t="s">
        <v>192</v>
      </c>
      <c r="D94" s="327" t="s">
        <v>162</v>
      </c>
      <c r="E94" s="328">
        <v>1.5</v>
      </c>
      <c r="F94" s="293" t="e">
        <f>#REF!</f>
        <v>#REF!</v>
      </c>
      <c r="G94" s="335" t="e">
        <f t="shared" ref="G94:G102" si="6">SUM(F94*24.23%+F94)</f>
        <v>#REF!</v>
      </c>
      <c r="H94" s="329" t="e">
        <f t="shared" ref="H94:H102" si="7">SUM(E94*G94)</f>
        <v>#REF!</v>
      </c>
    </row>
    <row r="95" spans="1:8" s="257" customFormat="1" ht="15" customHeight="1" outlineLevel="1">
      <c r="A95" s="324" t="s">
        <v>193</v>
      </c>
      <c r="B95" s="334" t="s">
        <v>191</v>
      </c>
      <c r="C95" s="326" t="s">
        <v>194</v>
      </c>
      <c r="D95" s="327" t="s">
        <v>162</v>
      </c>
      <c r="E95" s="328">
        <v>0.8</v>
      </c>
      <c r="F95" s="293" t="e">
        <f>#REF!</f>
        <v>#REF!</v>
      </c>
      <c r="G95" s="335" t="e">
        <f t="shared" si="6"/>
        <v>#REF!</v>
      </c>
      <c r="H95" s="329" t="e">
        <f t="shared" si="7"/>
        <v>#REF!</v>
      </c>
    </row>
    <row r="96" spans="1:8" s="257" customFormat="1" ht="15" customHeight="1" outlineLevel="1">
      <c r="A96" s="324" t="s">
        <v>195</v>
      </c>
      <c r="B96" s="334" t="s">
        <v>191</v>
      </c>
      <c r="C96" s="326" t="s">
        <v>196</v>
      </c>
      <c r="D96" s="327" t="s">
        <v>162</v>
      </c>
      <c r="E96" s="328">
        <v>0</v>
      </c>
      <c r="F96" s="293" t="e">
        <f>#REF!</f>
        <v>#REF!</v>
      </c>
      <c r="G96" s="335" t="e">
        <f t="shared" si="6"/>
        <v>#REF!</v>
      </c>
      <c r="H96" s="329" t="e">
        <f t="shared" si="7"/>
        <v>#REF!</v>
      </c>
    </row>
    <row r="97" spans="1:8" s="257" customFormat="1" ht="15" customHeight="1" outlineLevel="1">
      <c r="A97" s="324" t="s">
        <v>197</v>
      </c>
      <c r="B97" s="334" t="s">
        <v>191</v>
      </c>
      <c r="C97" s="326" t="s">
        <v>198</v>
      </c>
      <c r="D97" s="327" t="s">
        <v>162</v>
      </c>
      <c r="E97" s="328">
        <v>0.4</v>
      </c>
      <c r="F97" s="293" t="e">
        <f>#REF!</f>
        <v>#REF!</v>
      </c>
      <c r="G97" s="335" t="e">
        <f t="shared" si="6"/>
        <v>#REF!</v>
      </c>
      <c r="H97" s="329" t="e">
        <f t="shared" si="7"/>
        <v>#REF!</v>
      </c>
    </row>
    <row r="98" spans="1:8" s="257" customFormat="1" ht="15" customHeight="1" outlineLevel="1">
      <c r="A98" s="324" t="s">
        <v>199</v>
      </c>
      <c r="B98" s="334" t="s">
        <v>191</v>
      </c>
      <c r="C98" s="326" t="s">
        <v>200</v>
      </c>
      <c r="D98" s="327" t="s">
        <v>162</v>
      </c>
      <c r="E98" s="328">
        <v>0.4</v>
      </c>
      <c r="F98" s="293" t="e">
        <f>#REF!</f>
        <v>#REF!</v>
      </c>
      <c r="G98" s="335" t="e">
        <f t="shared" si="6"/>
        <v>#REF!</v>
      </c>
      <c r="H98" s="329" t="e">
        <f t="shared" si="7"/>
        <v>#REF!</v>
      </c>
    </row>
    <row r="99" spans="1:8" s="257" customFormat="1" ht="15" customHeight="1" outlineLevel="1">
      <c r="A99" s="324" t="s">
        <v>201</v>
      </c>
      <c r="B99" s="334" t="s">
        <v>191</v>
      </c>
      <c r="C99" s="326" t="s">
        <v>202</v>
      </c>
      <c r="D99" s="327" t="s">
        <v>162</v>
      </c>
      <c r="E99" s="328">
        <v>2.1</v>
      </c>
      <c r="F99" s="293" t="e">
        <f>#REF!</f>
        <v>#REF!</v>
      </c>
      <c r="G99" s="335" t="e">
        <f t="shared" si="6"/>
        <v>#REF!</v>
      </c>
      <c r="H99" s="329" t="e">
        <f t="shared" si="7"/>
        <v>#REF!</v>
      </c>
    </row>
    <row r="100" spans="1:8" s="257" customFormat="1" ht="15" customHeight="1" outlineLevel="1">
      <c r="A100" s="324" t="s">
        <v>203</v>
      </c>
      <c r="B100" s="334" t="s">
        <v>191</v>
      </c>
      <c r="C100" s="326" t="s">
        <v>204</v>
      </c>
      <c r="D100" s="327" t="s">
        <v>162</v>
      </c>
      <c r="E100" s="328">
        <v>1.4</v>
      </c>
      <c r="F100" s="293" t="e">
        <f>#REF!</f>
        <v>#REF!</v>
      </c>
      <c r="G100" s="335" t="e">
        <f t="shared" si="6"/>
        <v>#REF!</v>
      </c>
      <c r="H100" s="329" t="e">
        <f t="shared" si="7"/>
        <v>#REF!</v>
      </c>
    </row>
    <row r="101" spans="1:8" s="257" customFormat="1" ht="15" customHeight="1" outlineLevel="1">
      <c r="A101" s="324" t="s">
        <v>205</v>
      </c>
      <c r="B101" s="334" t="s">
        <v>191</v>
      </c>
      <c r="C101" s="326" t="s">
        <v>206</v>
      </c>
      <c r="D101" s="327" t="s">
        <v>162</v>
      </c>
      <c r="E101" s="328">
        <v>1.8</v>
      </c>
      <c r="F101" s="293" t="e">
        <f>#REF!</f>
        <v>#REF!</v>
      </c>
      <c r="G101" s="335" t="e">
        <f t="shared" si="6"/>
        <v>#REF!</v>
      </c>
      <c r="H101" s="329" t="e">
        <f t="shared" si="7"/>
        <v>#REF!</v>
      </c>
    </row>
    <row r="102" spans="1:8" s="257" customFormat="1" ht="15" customHeight="1" outlineLevel="1">
      <c r="A102" s="324" t="s">
        <v>207</v>
      </c>
      <c r="B102" s="334" t="s">
        <v>191</v>
      </c>
      <c r="C102" s="326" t="s">
        <v>208</v>
      </c>
      <c r="D102" s="327" t="s">
        <v>162</v>
      </c>
      <c r="E102" s="328">
        <v>1.4</v>
      </c>
      <c r="F102" s="293" t="e">
        <f>#REF!</f>
        <v>#REF!</v>
      </c>
      <c r="G102" s="335" t="e">
        <f t="shared" si="6"/>
        <v>#REF!</v>
      </c>
      <c r="H102" s="329" t="e">
        <f t="shared" si="7"/>
        <v>#REF!</v>
      </c>
    </row>
    <row r="103" spans="1:8" s="256" customFormat="1" ht="27" customHeight="1" outlineLevel="1">
      <c r="A103" s="324" t="s">
        <v>209</v>
      </c>
      <c r="B103" s="325"/>
      <c r="C103" s="332" t="s">
        <v>210</v>
      </c>
      <c r="D103" s="327"/>
      <c r="E103" s="328"/>
      <c r="F103" s="293"/>
      <c r="G103" s="335"/>
      <c r="H103" s="333"/>
    </row>
    <row r="104" spans="1:8" s="256" customFormat="1" ht="15" customHeight="1" outlineLevel="1">
      <c r="A104" s="324" t="s">
        <v>211</v>
      </c>
      <c r="B104" s="334" t="s">
        <v>212</v>
      </c>
      <c r="C104" s="326" t="s">
        <v>213</v>
      </c>
      <c r="D104" s="327" t="s">
        <v>162</v>
      </c>
      <c r="E104" s="328">
        <v>0.8</v>
      </c>
      <c r="F104" s="293" t="e">
        <f>#REF!</f>
        <v>#REF!</v>
      </c>
      <c r="G104" s="335" t="e">
        <f>SUM(F104*24.23%+F104)</f>
        <v>#REF!</v>
      </c>
      <c r="H104" s="329" t="e">
        <f>SUM(E104*G104)</f>
        <v>#REF!</v>
      </c>
    </row>
    <row r="105" spans="1:8" s="256" customFormat="1" ht="15" customHeight="1" outlineLevel="1">
      <c r="A105" s="324" t="s">
        <v>214</v>
      </c>
      <c r="B105" s="334" t="s">
        <v>212</v>
      </c>
      <c r="C105" s="326" t="s">
        <v>215</v>
      </c>
      <c r="D105" s="327" t="s">
        <v>162</v>
      </c>
      <c r="E105" s="328">
        <v>0.4</v>
      </c>
      <c r="F105" s="293" t="e">
        <f>#REF!</f>
        <v>#REF!</v>
      </c>
      <c r="G105" s="335" t="e">
        <f>SUM(F105*24.23%+F105)</f>
        <v>#REF!</v>
      </c>
      <c r="H105" s="329" t="e">
        <f>SUM(E105*G105)</f>
        <v>#REF!</v>
      </c>
    </row>
    <row r="106" spans="1:8" s="256" customFormat="1" ht="33" customHeight="1" outlineLevel="1">
      <c r="A106" s="324" t="s">
        <v>216</v>
      </c>
      <c r="B106" s="334"/>
      <c r="C106" s="332" t="s">
        <v>217</v>
      </c>
      <c r="D106" s="327"/>
      <c r="E106" s="328"/>
      <c r="F106" s="293"/>
      <c r="G106" s="335"/>
      <c r="H106" s="333"/>
    </row>
    <row r="107" spans="1:8" s="256" customFormat="1" ht="15" customHeight="1" outlineLevel="1">
      <c r="A107" s="324" t="s">
        <v>218</v>
      </c>
      <c r="B107" s="334" t="s">
        <v>219</v>
      </c>
      <c r="C107" s="326" t="s">
        <v>220</v>
      </c>
      <c r="D107" s="327" t="s">
        <v>162</v>
      </c>
      <c r="E107" s="328">
        <v>0.6</v>
      </c>
      <c r="F107" s="293" t="e">
        <f>#REF!</f>
        <v>#REF!</v>
      </c>
      <c r="G107" s="335" t="e">
        <f>SUM(F107*24.23%+F107)</f>
        <v>#REF!</v>
      </c>
      <c r="H107" s="329" t="e">
        <f>SUM(E107*G107)</f>
        <v>#REF!</v>
      </c>
    </row>
    <row r="108" spans="1:8" s="256" customFormat="1" ht="15" customHeight="1" outlineLevel="1">
      <c r="A108" s="324" t="s">
        <v>221</v>
      </c>
      <c r="B108" s="334" t="s">
        <v>219</v>
      </c>
      <c r="C108" s="326" t="s">
        <v>222</v>
      </c>
      <c r="D108" s="327" t="s">
        <v>162</v>
      </c>
      <c r="E108" s="328">
        <v>0.2</v>
      </c>
      <c r="F108" s="293" t="e">
        <f>#REF!</f>
        <v>#REF!</v>
      </c>
      <c r="G108" s="335" t="e">
        <f>SUM(F108*24.23%+F108)</f>
        <v>#REF!</v>
      </c>
      <c r="H108" s="329" t="e">
        <f>SUM(E108*G108)</f>
        <v>#REF!</v>
      </c>
    </row>
    <row r="109" spans="1:8" s="256" customFormat="1" ht="15" customHeight="1" outlineLevel="1">
      <c r="A109" s="336" t="s">
        <v>223</v>
      </c>
      <c r="B109" s="334" t="s">
        <v>219</v>
      </c>
      <c r="C109" s="337" t="s">
        <v>224</v>
      </c>
      <c r="D109" s="338" t="s">
        <v>162</v>
      </c>
      <c r="E109" s="328">
        <v>0.4</v>
      </c>
      <c r="F109" s="293" t="e">
        <f>#REF!</f>
        <v>#REF!</v>
      </c>
      <c r="G109" s="339" t="e">
        <f>SUM(F109*24.23%+F109)</f>
        <v>#REF!</v>
      </c>
      <c r="H109" s="340" t="e">
        <f>SUM(E109*G109)</f>
        <v>#REF!</v>
      </c>
    </row>
    <row r="110" spans="1:8" s="256" customFormat="1" ht="15" customHeight="1">
      <c r="A110" s="308">
        <v>12</v>
      </c>
      <c r="B110" s="309"/>
      <c r="C110" s="310" t="s">
        <v>225</v>
      </c>
      <c r="D110" s="311"/>
      <c r="E110" s="312"/>
      <c r="F110" s="312"/>
      <c r="G110" s="311"/>
      <c r="H110" s="317" t="e">
        <f>SUM(H111:H296)</f>
        <v>#REF!</v>
      </c>
    </row>
    <row r="111" spans="1:8" s="256" customFormat="1" ht="15" customHeight="1" outlineLevel="1">
      <c r="A111" s="318" t="s">
        <v>226</v>
      </c>
      <c r="B111" s="319"/>
      <c r="C111" s="320" t="s">
        <v>227</v>
      </c>
      <c r="D111" s="321"/>
      <c r="E111" s="322"/>
      <c r="F111" s="293" t="e">
        <f>#REF!</f>
        <v>#REF!</v>
      </c>
      <c r="G111" s="314"/>
      <c r="H111" s="323"/>
    </row>
    <row r="112" spans="1:8" s="256" customFormat="1" ht="15" customHeight="1" outlineLevel="1">
      <c r="A112" s="324" t="s">
        <v>228</v>
      </c>
      <c r="B112" s="325"/>
      <c r="C112" s="232" t="s">
        <v>229</v>
      </c>
      <c r="D112" s="356" t="s">
        <v>230</v>
      </c>
      <c r="E112" s="328">
        <v>0</v>
      </c>
      <c r="F112" s="293" t="e">
        <f>#REF!</f>
        <v>#REF!</v>
      </c>
      <c r="G112" s="315"/>
      <c r="H112" s="329">
        <f t="shared" ref="H112:H175" si="8">SUM(E112*G112)</f>
        <v>0</v>
      </c>
    </row>
    <row r="113" spans="1:8" s="256" customFormat="1" ht="15" customHeight="1" outlineLevel="1">
      <c r="A113" s="324" t="s">
        <v>231</v>
      </c>
      <c r="B113" s="325"/>
      <c r="C113" s="232" t="s">
        <v>232</v>
      </c>
      <c r="D113" s="356" t="s">
        <v>230</v>
      </c>
      <c r="E113" s="328">
        <v>0</v>
      </c>
      <c r="F113" s="293" t="e">
        <f>#REF!</f>
        <v>#REF!</v>
      </c>
      <c r="G113" s="315"/>
      <c r="H113" s="329">
        <f t="shared" si="8"/>
        <v>0</v>
      </c>
    </row>
    <row r="114" spans="1:8" s="256" customFormat="1" ht="15" customHeight="1" outlineLevel="1">
      <c r="A114" s="324" t="s">
        <v>233</v>
      </c>
      <c r="B114" s="325"/>
      <c r="C114" s="232" t="s">
        <v>234</v>
      </c>
      <c r="D114" s="356" t="s">
        <v>230</v>
      </c>
      <c r="E114" s="328">
        <v>0</v>
      </c>
      <c r="F114" s="293" t="e">
        <f>#REF!</f>
        <v>#REF!</v>
      </c>
      <c r="G114" s="315"/>
      <c r="H114" s="329">
        <f t="shared" si="8"/>
        <v>0</v>
      </c>
    </row>
    <row r="115" spans="1:8" s="256" customFormat="1" ht="15" customHeight="1" outlineLevel="1">
      <c r="A115" s="324" t="s">
        <v>235</v>
      </c>
      <c r="B115" s="325"/>
      <c r="C115" s="232" t="s">
        <v>236</v>
      </c>
      <c r="D115" s="356" t="s">
        <v>230</v>
      </c>
      <c r="E115" s="328">
        <v>0</v>
      </c>
      <c r="F115" s="293" t="e">
        <f>#REF!</f>
        <v>#REF!</v>
      </c>
      <c r="G115" s="315"/>
      <c r="H115" s="329">
        <f t="shared" si="8"/>
        <v>0</v>
      </c>
    </row>
    <row r="116" spans="1:8" s="256" customFormat="1" ht="15" customHeight="1" outlineLevel="1">
      <c r="A116" s="324" t="s">
        <v>237</v>
      </c>
      <c r="B116" s="325"/>
      <c r="C116" s="232" t="s">
        <v>238</v>
      </c>
      <c r="D116" s="356" t="s">
        <v>230</v>
      </c>
      <c r="E116" s="328">
        <v>0</v>
      </c>
      <c r="F116" s="293" t="e">
        <f>#REF!</f>
        <v>#REF!</v>
      </c>
      <c r="G116" s="335" t="e">
        <f t="shared" ref="G116:G129" si="9">SUM(F116*25%+F116)</f>
        <v>#REF!</v>
      </c>
      <c r="H116" s="329" t="e">
        <f t="shared" si="8"/>
        <v>#REF!</v>
      </c>
    </row>
    <row r="117" spans="1:8" s="256" customFormat="1" ht="15" customHeight="1" outlineLevel="1">
      <c r="A117" s="324" t="s">
        <v>239</v>
      </c>
      <c r="B117" s="325"/>
      <c r="C117" s="232" t="s">
        <v>240</v>
      </c>
      <c r="D117" s="356" t="s">
        <v>230</v>
      </c>
      <c r="E117" s="328">
        <v>0</v>
      </c>
      <c r="F117" s="293" t="e">
        <f>#REF!</f>
        <v>#REF!</v>
      </c>
      <c r="G117" s="335" t="e">
        <f t="shared" si="9"/>
        <v>#REF!</v>
      </c>
      <c r="H117" s="329" t="e">
        <f t="shared" si="8"/>
        <v>#REF!</v>
      </c>
    </row>
    <row r="118" spans="1:8" s="256" customFormat="1" ht="15" customHeight="1" outlineLevel="1">
      <c r="A118" s="324" t="s">
        <v>241</v>
      </c>
      <c r="B118" s="325"/>
      <c r="C118" s="232" t="s">
        <v>242</v>
      </c>
      <c r="D118" s="357" t="s">
        <v>230</v>
      </c>
      <c r="E118" s="328">
        <v>0</v>
      </c>
      <c r="F118" s="293" t="e">
        <f>#REF!</f>
        <v>#REF!</v>
      </c>
      <c r="G118" s="335" t="e">
        <f t="shared" si="9"/>
        <v>#REF!</v>
      </c>
      <c r="H118" s="329" t="e">
        <f t="shared" si="8"/>
        <v>#REF!</v>
      </c>
    </row>
    <row r="119" spans="1:8" s="256" customFormat="1" ht="15" customHeight="1" outlineLevel="1">
      <c r="A119" s="324" t="s">
        <v>243</v>
      </c>
      <c r="B119" s="325"/>
      <c r="C119" s="232" t="s">
        <v>244</v>
      </c>
      <c r="D119" s="356" t="s">
        <v>230</v>
      </c>
      <c r="E119" s="328">
        <v>0</v>
      </c>
      <c r="F119" s="293" t="e">
        <f>#REF!</f>
        <v>#REF!</v>
      </c>
      <c r="G119" s="335" t="e">
        <f t="shared" si="9"/>
        <v>#REF!</v>
      </c>
      <c r="H119" s="329" t="e">
        <f t="shared" si="8"/>
        <v>#REF!</v>
      </c>
    </row>
    <row r="120" spans="1:8" s="256" customFormat="1" ht="15" customHeight="1" outlineLevel="1">
      <c r="A120" s="324" t="s">
        <v>245</v>
      </c>
      <c r="B120" s="325"/>
      <c r="C120" s="232" t="s">
        <v>246</v>
      </c>
      <c r="D120" s="356" t="s">
        <v>230</v>
      </c>
      <c r="E120" s="328">
        <v>0</v>
      </c>
      <c r="F120" s="293" t="e">
        <f>#REF!</f>
        <v>#REF!</v>
      </c>
      <c r="G120" s="335" t="e">
        <f t="shared" si="9"/>
        <v>#REF!</v>
      </c>
      <c r="H120" s="329" t="e">
        <f t="shared" si="8"/>
        <v>#REF!</v>
      </c>
    </row>
    <row r="121" spans="1:8" s="256" customFormat="1" ht="15" customHeight="1" outlineLevel="1">
      <c r="A121" s="324" t="s">
        <v>247</v>
      </c>
      <c r="B121" s="325"/>
      <c r="C121" s="232" t="s">
        <v>248</v>
      </c>
      <c r="D121" s="356" t="s">
        <v>230</v>
      </c>
      <c r="E121" s="328">
        <v>0</v>
      </c>
      <c r="F121" s="293" t="e">
        <f>#REF!</f>
        <v>#REF!</v>
      </c>
      <c r="G121" s="335" t="e">
        <f t="shared" si="9"/>
        <v>#REF!</v>
      </c>
      <c r="H121" s="329" t="e">
        <f t="shared" si="8"/>
        <v>#REF!</v>
      </c>
    </row>
    <row r="122" spans="1:8" s="256" customFormat="1" ht="15" customHeight="1" outlineLevel="1">
      <c r="A122" s="324" t="s">
        <v>249</v>
      </c>
      <c r="B122" s="325"/>
      <c r="C122" s="232" t="s">
        <v>250</v>
      </c>
      <c r="D122" s="356" t="s">
        <v>230</v>
      </c>
      <c r="E122" s="328">
        <v>0</v>
      </c>
      <c r="F122" s="293" t="e">
        <f>#REF!</f>
        <v>#REF!</v>
      </c>
      <c r="G122" s="335" t="e">
        <f t="shared" si="9"/>
        <v>#REF!</v>
      </c>
      <c r="H122" s="329" t="e">
        <f t="shared" si="8"/>
        <v>#REF!</v>
      </c>
    </row>
    <row r="123" spans="1:8" s="256" customFormat="1" ht="15" customHeight="1" outlineLevel="1">
      <c r="A123" s="324" t="s">
        <v>251</v>
      </c>
      <c r="B123" s="325"/>
      <c r="C123" s="232" t="s">
        <v>252</v>
      </c>
      <c r="D123" s="356" t="s">
        <v>230</v>
      </c>
      <c r="E123" s="328">
        <v>0</v>
      </c>
      <c r="F123" s="293" t="e">
        <f>#REF!</f>
        <v>#REF!</v>
      </c>
      <c r="G123" s="335" t="e">
        <f t="shared" si="9"/>
        <v>#REF!</v>
      </c>
      <c r="H123" s="329" t="e">
        <f t="shared" si="8"/>
        <v>#REF!</v>
      </c>
    </row>
    <row r="124" spans="1:8" s="256" customFormat="1" ht="15" customHeight="1" outlineLevel="1">
      <c r="A124" s="324" t="s">
        <v>253</v>
      </c>
      <c r="B124" s="325"/>
      <c r="C124" s="232" t="s">
        <v>254</v>
      </c>
      <c r="D124" s="357" t="s">
        <v>230</v>
      </c>
      <c r="E124" s="328">
        <v>0</v>
      </c>
      <c r="F124" s="293" t="e">
        <f>#REF!</f>
        <v>#REF!</v>
      </c>
      <c r="G124" s="335" t="e">
        <f t="shared" si="9"/>
        <v>#REF!</v>
      </c>
      <c r="H124" s="329" t="e">
        <f t="shared" si="8"/>
        <v>#REF!</v>
      </c>
    </row>
    <row r="125" spans="1:8" s="256" customFormat="1" ht="15" customHeight="1" outlineLevel="1">
      <c r="A125" s="324" t="s">
        <v>255</v>
      </c>
      <c r="B125" s="343">
        <v>89545</v>
      </c>
      <c r="C125" s="232" t="s">
        <v>256</v>
      </c>
      <c r="D125" s="356" t="s">
        <v>230</v>
      </c>
      <c r="E125" s="328">
        <v>2</v>
      </c>
      <c r="F125" s="293" t="e">
        <f>#REF!</f>
        <v>#REF!</v>
      </c>
      <c r="G125" s="335" t="e">
        <f t="shared" si="9"/>
        <v>#REF!</v>
      </c>
      <c r="H125" s="329" t="e">
        <f t="shared" si="8"/>
        <v>#REF!</v>
      </c>
    </row>
    <row r="126" spans="1:8" s="256" customFormat="1" ht="15" customHeight="1" outlineLevel="1">
      <c r="A126" s="324" t="s">
        <v>257</v>
      </c>
      <c r="B126" s="325"/>
      <c r="C126" s="232" t="s">
        <v>258</v>
      </c>
      <c r="D126" s="356" t="s">
        <v>230</v>
      </c>
      <c r="E126" s="328">
        <v>0</v>
      </c>
      <c r="F126" s="293" t="e">
        <f>#REF!</f>
        <v>#REF!</v>
      </c>
      <c r="G126" s="335" t="e">
        <f t="shared" si="9"/>
        <v>#REF!</v>
      </c>
      <c r="H126" s="329" t="e">
        <f t="shared" si="8"/>
        <v>#REF!</v>
      </c>
    </row>
    <row r="127" spans="1:8" s="256" customFormat="1" ht="15" customHeight="1" outlineLevel="1">
      <c r="A127" s="324" t="s">
        <v>259</v>
      </c>
      <c r="B127" s="325"/>
      <c r="C127" s="232" t="s">
        <v>260</v>
      </c>
      <c r="D127" s="356" t="s">
        <v>230</v>
      </c>
      <c r="E127" s="328">
        <v>0</v>
      </c>
      <c r="F127" s="293" t="e">
        <f>#REF!</f>
        <v>#REF!</v>
      </c>
      <c r="G127" s="335" t="e">
        <f t="shared" si="9"/>
        <v>#REF!</v>
      </c>
      <c r="H127" s="329" t="e">
        <f t="shared" si="8"/>
        <v>#REF!</v>
      </c>
    </row>
    <row r="128" spans="1:8" s="256" customFormat="1" ht="15" customHeight="1" outlineLevel="1">
      <c r="A128" s="324" t="s">
        <v>261</v>
      </c>
      <c r="B128" s="325"/>
      <c r="C128" s="232" t="s">
        <v>262</v>
      </c>
      <c r="D128" s="356" t="s">
        <v>230</v>
      </c>
      <c r="E128" s="328">
        <v>0</v>
      </c>
      <c r="F128" s="293" t="e">
        <f>#REF!</f>
        <v>#REF!</v>
      </c>
      <c r="G128" s="335" t="e">
        <f t="shared" si="9"/>
        <v>#REF!</v>
      </c>
      <c r="H128" s="329" t="e">
        <f t="shared" si="8"/>
        <v>#REF!</v>
      </c>
    </row>
    <row r="129" spans="1:8" s="256" customFormat="1" ht="15" customHeight="1" outlineLevel="1">
      <c r="A129" s="324" t="s">
        <v>263</v>
      </c>
      <c r="B129" s="325"/>
      <c r="C129" s="232" t="s">
        <v>264</v>
      </c>
      <c r="D129" s="356" t="s">
        <v>230</v>
      </c>
      <c r="E129" s="328">
        <v>0</v>
      </c>
      <c r="F129" s="293" t="e">
        <f>#REF!</f>
        <v>#REF!</v>
      </c>
      <c r="G129" s="335" t="e">
        <f t="shared" si="9"/>
        <v>#REF!</v>
      </c>
      <c r="H129" s="329" t="e">
        <f t="shared" si="8"/>
        <v>#REF!</v>
      </c>
    </row>
    <row r="130" spans="1:8" s="256" customFormat="1" ht="27.95" customHeight="1" outlineLevel="1">
      <c r="A130" s="324" t="s">
        <v>265</v>
      </c>
      <c r="B130" s="334">
        <v>72316</v>
      </c>
      <c r="C130" s="211" t="s">
        <v>266</v>
      </c>
      <c r="D130" s="357" t="s">
        <v>230</v>
      </c>
      <c r="E130" s="328">
        <v>6</v>
      </c>
      <c r="F130" s="293" t="e">
        <f>#REF!</f>
        <v>#REF!</v>
      </c>
      <c r="G130" s="335" t="e">
        <f>SUM(F130*24.23%+F130)</f>
        <v>#REF!</v>
      </c>
      <c r="H130" s="329" t="e">
        <f t="shared" si="8"/>
        <v>#REF!</v>
      </c>
    </row>
    <row r="131" spans="1:8" s="256" customFormat="1" ht="15" customHeight="1" outlineLevel="1">
      <c r="A131" s="324" t="s">
        <v>267</v>
      </c>
      <c r="B131" s="334" t="s">
        <v>268</v>
      </c>
      <c r="C131" s="232" t="s">
        <v>269</v>
      </c>
      <c r="D131" s="357" t="s">
        <v>230</v>
      </c>
      <c r="E131" s="328">
        <v>1</v>
      </c>
      <c r="F131" s="293" t="e">
        <f>#REF!</f>
        <v>#REF!</v>
      </c>
      <c r="G131" s="335" t="e">
        <f>SUM(F131*24.23%+F131)</f>
        <v>#REF!</v>
      </c>
      <c r="H131" s="329" t="e">
        <f t="shared" si="8"/>
        <v>#REF!</v>
      </c>
    </row>
    <row r="132" spans="1:8" s="256" customFormat="1" ht="15" customHeight="1" outlineLevel="1">
      <c r="A132" s="324" t="s">
        <v>270</v>
      </c>
      <c r="B132" s="334">
        <v>72619</v>
      </c>
      <c r="C132" s="232" t="s">
        <v>271</v>
      </c>
      <c r="D132" s="357" t="s">
        <v>230</v>
      </c>
      <c r="E132" s="328">
        <v>1</v>
      </c>
      <c r="F132" s="293" t="e">
        <f>#REF!</f>
        <v>#REF!</v>
      </c>
      <c r="G132" s="335" t="e">
        <f>SUM(F132*24.23%+F132)</f>
        <v>#REF!</v>
      </c>
      <c r="H132" s="329" t="e">
        <f t="shared" si="8"/>
        <v>#REF!</v>
      </c>
    </row>
    <row r="133" spans="1:8" s="256" customFormat="1" ht="15" customHeight="1" outlineLevel="1">
      <c r="A133" s="324" t="s">
        <v>272</v>
      </c>
      <c r="B133" s="334">
        <v>39679</v>
      </c>
      <c r="C133" s="232" t="s">
        <v>273</v>
      </c>
      <c r="D133" s="357" t="s">
        <v>230</v>
      </c>
      <c r="E133" s="328">
        <v>1</v>
      </c>
      <c r="F133" s="293" t="e">
        <f>#REF!</f>
        <v>#REF!</v>
      </c>
      <c r="G133" s="335" t="e">
        <f>SUM(F133*24.23%+F133)</f>
        <v>#REF!</v>
      </c>
      <c r="H133" s="329" t="e">
        <f t="shared" si="8"/>
        <v>#REF!</v>
      </c>
    </row>
    <row r="134" spans="1:8" s="256" customFormat="1" ht="15" customHeight="1" outlineLevel="1">
      <c r="A134" s="324" t="s">
        <v>274</v>
      </c>
      <c r="B134" s="334"/>
      <c r="C134" s="232" t="s">
        <v>275</v>
      </c>
      <c r="D134" s="356" t="s">
        <v>230</v>
      </c>
      <c r="E134" s="328">
        <v>0</v>
      </c>
      <c r="F134" s="293" t="e">
        <f>#REF!</f>
        <v>#REF!</v>
      </c>
      <c r="G134" s="335" t="e">
        <v>#REF!</v>
      </c>
      <c r="H134" s="329" t="e">
        <f t="shared" si="8"/>
        <v>#REF!</v>
      </c>
    </row>
    <row r="135" spans="1:8" s="256" customFormat="1" ht="15" customHeight="1" outlineLevel="1">
      <c r="A135" s="324" t="s">
        <v>276</v>
      </c>
      <c r="B135" s="103">
        <v>845</v>
      </c>
      <c r="C135" s="232" t="s">
        <v>277</v>
      </c>
      <c r="D135" s="357" t="s">
        <v>278</v>
      </c>
      <c r="E135" s="328">
        <v>2</v>
      </c>
      <c r="F135" s="293" t="e">
        <f>#REF!</f>
        <v>#REF!</v>
      </c>
      <c r="G135" t="e">
        <v>#REF!</v>
      </c>
      <c r="H135" s="329" t="e">
        <f t="shared" si="8"/>
        <v>#REF!</v>
      </c>
    </row>
    <row r="136" spans="1:8" s="256" customFormat="1" ht="15" customHeight="1" outlineLevel="1">
      <c r="A136" s="324" t="s">
        <v>279</v>
      </c>
      <c r="B136" s="103">
        <v>844</v>
      </c>
      <c r="C136" s="232" t="s">
        <v>280</v>
      </c>
      <c r="D136" s="357" t="s">
        <v>278</v>
      </c>
      <c r="E136" s="328">
        <v>1</v>
      </c>
      <c r="F136" s="293" t="e">
        <f>#REF!</f>
        <v>#REF!</v>
      </c>
      <c r="G136" t="e">
        <v>#REF!</v>
      </c>
      <c r="H136" s="329" t="e">
        <f t="shared" si="8"/>
        <v>#REF!</v>
      </c>
    </row>
    <row r="137" spans="1:8" s="256" customFormat="1" ht="15" customHeight="1" outlineLevel="1">
      <c r="A137" s="324" t="s">
        <v>281</v>
      </c>
      <c r="B137" s="103">
        <v>843</v>
      </c>
      <c r="C137" s="232" t="s">
        <v>282</v>
      </c>
      <c r="D137" s="357" t="s">
        <v>278</v>
      </c>
      <c r="E137" s="328">
        <v>4</v>
      </c>
      <c r="F137" s="293" t="e">
        <f>#REF!</f>
        <v>#REF!</v>
      </c>
      <c r="G137" t="e">
        <v>#REF!</v>
      </c>
      <c r="H137" s="329" t="e">
        <f t="shared" si="8"/>
        <v>#REF!</v>
      </c>
    </row>
    <row r="138" spans="1:8" s="256" customFormat="1" ht="15" customHeight="1" outlineLevel="1">
      <c r="A138" s="324" t="s">
        <v>283</v>
      </c>
      <c r="B138" s="103">
        <v>853</v>
      </c>
      <c r="C138" s="232" t="s">
        <v>284</v>
      </c>
      <c r="D138" s="357" t="s">
        <v>278</v>
      </c>
      <c r="E138" s="328">
        <v>6</v>
      </c>
      <c r="F138" s="293" t="e">
        <f>#REF!</f>
        <v>#REF!</v>
      </c>
      <c r="G138" t="e">
        <v>#REF!</v>
      </c>
      <c r="H138" s="329" t="e">
        <f t="shared" si="8"/>
        <v>#REF!</v>
      </c>
    </row>
    <row r="139" spans="1:8" s="256" customFormat="1" ht="15" customHeight="1" outlineLevel="1">
      <c r="A139" s="324" t="s">
        <v>285</v>
      </c>
      <c r="B139" s="103">
        <v>852</v>
      </c>
      <c r="C139" s="232" t="s">
        <v>286</v>
      </c>
      <c r="D139" s="357" t="s">
        <v>278</v>
      </c>
      <c r="E139" s="328">
        <v>2</v>
      </c>
      <c r="F139" s="293" t="e">
        <f>#REF!</f>
        <v>#REF!</v>
      </c>
      <c r="G139" t="e">
        <v>#REF!</v>
      </c>
      <c r="H139" s="329" t="e">
        <f t="shared" si="8"/>
        <v>#REF!</v>
      </c>
    </row>
    <row r="140" spans="1:8" s="256" customFormat="1" ht="15" customHeight="1" outlineLevel="1">
      <c r="A140" s="324" t="s">
        <v>287</v>
      </c>
      <c r="B140" s="325"/>
      <c r="C140" s="232" t="s">
        <v>288</v>
      </c>
      <c r="D140" s="357" t="s">
        <v>278</v>
      </c>
      <c r="E140" s="328">
        <v>0</v>
      </c>
      <c r="F140" s="293" t="e">
        <f>#REF!</f>
        <v>#REF!</v>
      </c>
      <c r="G140" t="e">
        <v>#REF!</v>
      </c>
      <c r="H140" s="329" t="e">
        <f t="shared" si="8"/>
        <v>#REF!</v>
      </c>
    </row>
    <row r="141" spans="1:8" s="256" customFormat="1" ht="15" customHeight="1" outlineLevel="1">
      <c r="A141" s="324" t="s">
        <v>289</v>
      </c>
      <c r="B141" s="325"/>
      <c r="C141" s="232" t="s">
        <v>290</v>
      </c>
      <c r="D141" s="357" t="s">
        <v>278</v>
      </c>
      <c r="E141" s="328">
        <v>0</v>
      </c>
      <c r="F141" s="293" t="e">
        <f>#REF!</f>
        <v>#REF!</v>
      </c>
      <c r="G141" t="e">
        <v>#REF!</v>
      </c>
      <c r="H141" s="329" t="e">
        <f t="shared" si="8"/>
        <v>#REF!</v>
      </c>
    </row>
    <row r="142" spans="1:8" s="256" customFormat="1" ht="15" customHeight="1" outlineLevel="1">
      <c r="A142" s="324" t="s">
        <v>291</v>
      </c>
      <c r="B142" s="334">
        <v>92992</v>
      </c>
      <c r="C142" s="232" t="s">
        <v>292</v>
      </c>
      <c r="D142" s="357" t="s">
        <v>128</v>
      </c>
      <c r="E142" s="328">
        <v>100</v>
      </c>
      <c r="F142" s="293" t="e">
        <f>#REF!</f>
        <v>#REF!</v>
      </c>
      <c r="G142" t="e">
        <v>#REF!</v>
      </c>
      <c r="H142" s="329" t="e">
        <f t="shared" si="8"/>
        <v>#REF!</v>
      </c>
    </row>
    <row r="143" spans="1:8" s="256" customFormat="1" ht="15" customHeight="1" outlineLevel="1">
      <c r="A143" s="324" t="s">
        <v>293</v>
      </c>
      <c r="B143" s="334">
        <v>92988</v>
      </c>
      <c r="C143" s="232" t="s">
        <v>294</v>
      </c>
      <c r="D143" s="357" t="s">
        <v>128</v>
      </c>
      <c r="E143" s="328">
        <v>400</v>
      </c>
      <c r="F143" s="293" t="e">
        <f>#REF!</f>
        <v>#REF!</v>
      </c>
      <c r="G143" t="e">
        <v>#REF!</v>
      </c>
      <c r="H143" s="329" t="e">
        <f t="shared" si="8"/>
        <v>#REF!</v>
      </c>
    </row>
    <row r="144" spans="1:8" s="256" customFormat="1" ht="15" customHeight="1" outlineLevel="1">
      <c r="A144" s="324" t="s">
        <v>295</v>
      </c>
      <c r="B144" s="334">
        <v>92986</v>
      </c>
      <c r="C144" s="232" t="s">
        <v>296</v>
      </c>
      <c r="D144" s="357" t="s">
        <v>128</v>
      </c>
      <c r="E144" s="328">
        <v>140</v>
      </c>
      <c r="F144" s="293" t="e">
        <f>#REF!</f>
        <v>#REF!</v>
      </c>
      <c r="G144" t="e">
        <v>#REF!</v>
      </c>
      <c r="H144" s="329" t="e">
        <f t="shared" si="8"/>
        <v>#REF!</v>
      </c>
    </row>
    <row r="145" spans="1:8" s="256" customFormat="1" ht="15" customHeight="1" outlineLevel="1">
      <c r="A145" s="324" t="s">
        <v>297</v>
      </c>
      <c r="B145" s="334">
        <v>92984</v>
      </c>
      <c r="C145" s="232" t="s">
        <v>298</v>
      </c>
      <c r="D145" s="357" t="s">
        <v>128</v>
      </c>
      <c r="E145" s="328">
        <v>160</v>
      </c>
      <c r="F145" s="293" t="e">
        <f>#REF!</f>
        <v>#REF!</v>
      </c>
      <c r="G145" t="e">
        <v>#REF!</v>
      </c>
      <c r="H145" s="329" t="e">
        <f t="shared" si="8"/>
        <v>#REF!</v>
      </c>
    </row>
    <row r="146" spans="1:8" s="256" customFormat="1" ht="15" customHeight="1" outlineLevel="1">
      <c r="A146" s="324" t="s">
        <v>299</v>
      </c>
      <c r="B146" s="334">
        <v>92982</v>
      </c>
      <c r="C146" s="232" t="s">
        <v>300</v>
      </c>
      <c r="D146" s="357" t="s">
        <v>128</v>
      </c>
      <c r="E146" s="328">
        <v>80</v>
      </c>
      <c r="F146" s="293" t="e">
        <f>#REF!</f>
        <v>#REF!</v>
      </c>
      <c r="G146" t="e">
        <v>#REF!</v>
      </c>
      <c r="H146" s="329" t="e">
        <f t="shared" si="8"/>
        <v>#REF!</v>
      </c>
    </row>
    <row r="147" spans="1:8" s="256" customFormat="1" ht="15.75" customHeight="1" outlineLevel="1">
      <c r="A147" s="324" t="s">
        <v>301</v>
      </c>
      <c r="B147" s="325"/>
      <c r="C147" s="232" t="s">
        <v>302</v>
      </c>
      <c r="D147" s="357" t="s">
        <v>128</v>
      </c>
      <c r="E147" s="328">
        <v>0</v>
      </c>
      <c r="F147" s="293" t="e">
        <f>#REF!</f>
        <v>#REF!</v>
      </c>
      <c r="G147" t="e">
        <v>#REF!</v>
      </c>
      <c r="H147" s="329" t="e">
        <f t="shared" si="8"/>
        <v>#REF!</v>
      </c>
    </row>
    <row r="148" spans="1:8" s="256" customFormat="1" ht="15" customHeight="1" outlineLevel="1">
      <c r="A148" s="324" t="s">
        <v>303</v>
      </c>
      <c r="B148" s="334">
        <v>92991</v>
      </c>
      <c r="C148" s="232" t="s">
        <v>304</v>
      </c>
      <c r="D148" s="357" t="s">
        <v>128</v>
      </c>
      <c r="E148" s="328">
        <v>70</v>
      </c>
      <c r="F148" s="293" t="e">
        <f>#REF!</f>
        <v>#REF!</v>
      </c>
      <c r="G148" t="e">
        <v>#REF!</v>
      </c>
      <c r="H148" s="329" t="e">
        <f t="shared" si="8"/>
        <v>#REF!</v>
      </c>
    </row>
    <row r="149" spans="1:8" s="256" customFormat="1" ht="15" customHeight="1" outlineLevel="1">
      <c r="A149" s="324" t="s">
        <v>305</v>
      </c>
      <c r="B149" s="334">
        <v>91934</v>
      </c>
      <c r="C149" s="232" t="s">
        <v>306</v>
      </c>
      <c r="D149" s="357" t="s">
        <v>128</v>
      </c>
      <c r="E149" s="328">
        <v>45</v>
      </c>
      <c r="F149" s="293" t="e">
        <f>#REF!</f>
        <v>#REF!</v>
      </c>
      <c r="G149" t="e">
        <v>#REF!</v>
      </c>
      <c r="H149" s="329" t="e">
        <f t="shared" si="8"/>
        <v>#REF!</v>
      </c>
    </row>
    <row r="150" spans="1:8" s="256" customFormat="1" ht="15" customHeight="1" outlineLevel="1">
      <c r="A150" s="324" t="s">
        <v>307</v>
      </c>
      <c r="B150" s="334">
        <v>91932</v>
      </c>
      <c r="C150" s="232" t="s">
        <v>308</v>
      </c>
      <c r="D150" s="357" t="s">
        <v>128</v>
      </c>
      <c r="E150" s="328">
        <v>25</v>
      </c>
      <c r="F150" s="293" t="e">
        <f>#REF!</f>
        <v>#REF!</v>
      </c>
      <c r="G150" t="e">
        <v>#REF!</v>
      </c>
      <c r="H150" s="329" t="e">
        <f t="shared" si="8"/>
        <v>#REF!</v>
      </c>
    </row>
    <row r="151" spans="1:8" s="256" customFormat="1" ht="15" customHeight="1" outlineLevel="1">
      <c r="A151" s="324" t="s">
        <v>309</v>
      </c>
      <c r="B151" s="325"/>
      <c r="C151" s="232" t="s">
        <v>310</v>
      </c>
      <c r="D151" s="357" t="s">
        <v>128</v>
      </c>
      <c r="E151" s="328">
        <v>0</v>
      </c>
      <c r="F151" s="293" t="e">
        <f>#REF!</f>
        <v>#REF!</v>
      </c>
      <c r="G151" t="e">
        <v>#REF!</v>
      </c>
      <c r="H151" s="329" t="e">
        <f t="shared" si="8"/>
        <v>#REF!</v>
      </c>
    </row>
    <row r="152" spans="1:8" s="256" customFormat="1" ht="15" customHeight="1" outlineLevel="1">
      <c r="A152" s="324" t="s">
        <v>311</v>
      </c>
      <c r="B152" s="325"/>
      <c r="C152" s="232" t="s">
        <v>312</v>
      </c>
      <c r="D152" s="357" t="s">
        <v>128</v>
      </c>
      <c r="E152" s="328">
        <v>0</v>
      </c>
      <c r="F152" s="293" t="e">
        <f>#REF!</f>
        <v>#REF!</v>
      </c>
      <c r="G152" t="e">
        <v>#REF!</v>
      </c>
      <c r="H152" s="329" t="e">
        <f t="shared" si="8"/>
        <v>#REF!</v>
      </c>
    </row>
    <row r="153" spans="1:8" s="256" customFormat="1" ht="15" customHeight="1" outlineLevel="1">
      <c r="A153" s="324" t="s">
        <v>313</v>
      </c>
      <c r="B153" s="325"/>
      <c r="C153" s="232" t="s">
        <v>314</v>
      </c>
      <c r="D153" s="357" t="s">
        <v>128</v>
      </c>
      <c r="E153" s="328">
        <v>0</v>
      </c>
      <c r="F153" s="293" t="e">
        <f>#REF!</f>
        <v>#REF!</v>
      </c>
      <c r="G153" t="e">
        <v>#REF!</v>
      </c>
      <c r="H153" s="329" t="e">
        <f t="shared" si="8"/>
        <v>#REF!</v>
      </c>
    </row>
    <row r="154" spans="1:8" s="256" customFormat="1" ht="15" customHeight="1" outlineLevel="1">
      <c r="A154" s="324" t="s">
        <v>315</v>
      </c>
      <c r="B154" s="325"/>
      <c r="C154" s="232" t="s">
        <v>316</v>
      </c>
      <c r="D154" s="357" t="s">
        <v>128</v>
      </c>
      <c r="E154" s="328">
        <v>0</v>
      </c>
      <c r="F154" s="293" t="e">
        <f>#REF!</f>
        <v>#REF!</v>
      </c>
      <c r="G154" t="e">
        <v>#REF!</v>
      </c>
      <c r="H154" s="329" t="e">
        <f t="shared" si="8"/>
        <v>#REF!</v>
      </c>
    </row>
    <row r="155" spans="1:8" s="256" customFormat="1" ht="15" customHeight="1" outlineLevel="1">
      <c r="A155" s="324" t="s">
        <v>317</v>
      </c>
      <c r="B155" s="325"/>
      <c r="C155" s="232" t="s">
        <v>318</v>
      </c>
      <c r="D155" s="357" t="s">
        <v>128</v>
      </c>
      <c r="E155" s="328">
        <v>0</v>
      </c>
      <c r="F155" s="293" t="e">
        <f>#REF!</f>
        <v>#REF!</v>
      </c>
      <c r="G155" t="e">
        <v>#REF!</v>
      </c>
      <c r="H155" s="329" t="e">
        <f t="shared" si="8"/>
        <v>#REF!</v>
      </c>
    </row>
    <row r="156" spans="1:8" s="256" customFormat="1" ht="15" customHeight="1" outlineLevel="1">
      <c r="A156" s="324" t="s">
        <v>319</v>
      </c>
      <c r="B156" s="325"/>
      <c r="C156" s="232" t="s">
        <v>320</v>
      </c>
      <c r="D156" s="357" t="s">
        <v>128</v>
      </c>
      <c r="E156" s="328">
        <v>0</v>
      </c>
      <c r="F156" s="293" t="e">
        <f>#REF!</f>
        <v>#REF!</v>
      </c>
      <c r="G156" t="e">
        <v>#REF!</v>
      </c>
      <c r="H156" s="329" t="e">
        <f t="shared" si="8"/>
        <v>#REF!</v>
      </c>
    </row>
    <row r="157" spans="1:8" s="256" customFormat="1" ht="15" customHeight="1" outlineLevel="1">
      <c r="A157" s="324" t="s">
        <v>321</v>
      </c>
      <c r="B157" s="325"/>
      <c r="C157" s="232" t="s">
        <v>322</v>
      </c>
      <c r="D157" s="357" t="s">
        <v>128</v>
      </c>
      <c r="E157" s="328">
        <v>0</v>
      </c>
      <c r="F157" s="293" t="e">
        <f>#REF!</f>
        <v>#REF!</v>
      </c>
      <c r="G157" t="e">
        <v>#REF!</v>
      </c>
      <c r="H157" s="329" t="e">
        <f t="shared" si="8"/>
        <v>#REF!</v>
      </c>
    </row>
    <row r="158" spans="1:8" s="256" customFormat="1" ht="15" customHeight="1" outlineLevel="1">
      <c r="A158" s="324" t="s">
        <v>323</v>
      </c>
      <c r="B158" s="325"/>
      <c r="C158" s="232" t="s">
        <v>324</v>
      </c>
      <c r="D158" s="357" t="s">
        <v>128</v>
      </c>
      <c r="E158" s="328">
        <v>0</v>
      </c>
      <c r="F158" s="293" t="e">
        <f>#REF!</f>
        <v>#REF!</v>
      </c>
      <c r="G158" t="e">
        <v>#REF!</v>
      </c>
      <c r="H158" s="329" t="e">
        <f t="shared" si="8"/>
        <v>#REF!</v>
      </c>
    </row>
    <row r="159" spans="1:8" s="256" customFormat="1" ht="15" customHeight="1" outlineLevel="1">
      <c r="A159" s="324" t="s">
        <v>325</v>
      </c>
      <c r="B159" s="325"/>
      <c r="C159" s="232" t="s">
        <v>326</v>
      </c>
      <c r="D159" s="357" t="s">
        <v>128</v>
      </c>
      <c r="E159" s="328">
        <v>0</v>
      </c>
      <c r="F159" s="293" t="e">
        <f>#REF!</f>
        <v>#REF!</v>
      </c>
      <c r="G159" t="e">
        <v>#REF!</v>
      </c>
      <c r="H159" s="329" t="e">
        <f t="shared" si="8"/>
        <v>#REF!</v>
      </c>
    </row>
    <row r="160" spans="1:8" s="256" customFormat="1" ht="15" customHeight="1" outlineLevel="1">
      <c r="A160" s="324" t="s">
        <v>327</v>
      </c>
      <c r="B160" s="334">
        <v>72254</v>
      </c>
      <c r="C160" s="232" t="s">
        <v>328</v>
      </c>
      <c r="D160" s="357" t="s">
        <v>128</v>
      </c>
      <c r="E160" s="328">
        <v>210</v>
      </c>
      <c r="F160" s="293" t="e">
        <f>#REF!</f>
        <v>#REF!</v>
      </c>
      <c r="G160" t="e">
        <v>#REF!</v>
      </c>
      <c r="H160" s="329" t="e">
        <f t="shared" si="8"/>
        <v>#REF!</v>
      </c>
    </row>
    <row r="161" spans="1:8" s="256" customFormat="1" ht="15" customHeight="1" outlineLevel="1">
      <c r="A161" s="324" t="s">
        <v>329</v>
      </c>
      <c r="B161" s="334">
        <v>72253</v>
      </c>
      <c r="C161" s="232" t="s">
        <v>330</v>
      </c>
      <c r="D161" s="357" t="s">
        <v>128</v>
      </c>
      <c r="E161" s="328">
        <v>200</v>
      </c>
      <c r="F161" s="293" t="e">
        <f>#REF!</f>
        <v>#REF!</v>
      </c>
      <c r="G161" t="e">
        <v>#REF!</v>
      </c>
      <c r="H161" s="329" t="e">
        <f t="shared" si="8"/>
        <v>#REF!</v>
      </c>
    </row>
    <row r="162" spans="1:8" s="256" customFormat="1" ht="15" customHeight="1" outlineLevel="1">
      <c r="A162" s="324" t="s">
        <v>331</v>
      </c>
      <c r="B162" s="334">
        <v>72252</v>
      </c>
      <c r="C162" s="232" t="s">
        <v>332</v>
      </c>
      <c r="D162" s="357" t="s">
        <v>128</v>
      </c>
      <c r="E162" s="328">
        <v>130</v>
      </c>
      <c r="F162" s="293" t="e">
        <f>#REF!</f>
        <v>#REF!</v>
      </c>
      <c r="G162" t="e">
        <v>#REF!</v>
      </c>
      <c r="H162" s="329" t="e">
        <f t="shared" si="8"/>
        <v>#REF!</v>
      </c>
    </row>
    <row r="163" spans="1:8" s="256" customFormat="1" ht="15" customHeight="1" outlineLevel="1">
      <c r="A163" s="324" t="s">
        <v>333</v>
      </c>
      <c r="B163" s="334">
        <v>20111</v>
      </c>
      <c r="C163" s="232" t="s">
        <v>334</v>
      </c>
      <c r="D163" s="356" t="s">
        <v>230</v>
      </c>
      <c r="E163" s="328">
        <v>4</v>
      </c>
      <c r="F163" s="293" t="e">
        <f>#REF!</f>
        <v>#REF!</v>
      </c>
      <c r="G163" t="e">
        <v>#REF!</v>
      </c>
      <c r="H163" s="329" t="e">
        <f t="shared" si="8"/>
        <v>#REF!</v>
      </c>
    </row>
    <row r="164" spans="1:8" s="256" customFormat="1" ht="15" customHeight="1" outlineLevel="1">
      <c r="A164" s="324" t="s">
        <v>335</v>
      </c>
      <c r="B164" s="334">
        <v>21127</v>
      </c>
      <c r="C164" s="232" t="s">
        <v>336</v>
      </c>
      <c r="D164" s="356" t="s">
        <v>230</v>
      </c>
      <c r="E164" s="328">
        <v>1</v>
      </c>
      <c r="F164" s="293" t="e">
        <f>#REF!</f>
        <v>#REF!</v>
      </c>
      <c r="G164" t="e">
        <v>#REF!</v>
      </c>
      <c r="H164" s="329" t="e">
        <f t="shared" si="8"/>
        <v>#REF!</v>
      </c>
    </row>
    <row r="165" spans="1:8" s="256" customFormat="1" ht="15" customHeight="1" outlineLevel="1">
      <c r="A165" s="324" t="s">
        <v>337</v>
      </c>
      <c r="B165" s="334">
        <v>72272</v>
      </c>
      <c r="C165" s="232" t="s">
        <v>338</v>
      </c>
      <c r="D165" s="343" t="s">
        <v>230</v>
      </c>
      <c r="E165" s="328">
        <v>10</v>
      </c>
      <c r="F165" s="293" t="e">
        <f>#REF!</f>
        <v>#REF!</v>
      </c>
      <c r="G165" t="e">
        <v>#REF!</v>
      </c>
      <c r="H165" s="329" t="e">
        <f t="shared" si="8"/>
        <v>#REF!</v>
      </c>
    </row>
    <row r="166" spans="1:8" s="256" customFormat="1" ht="27" customHeight="1" outlineLevel="1">
      <c r="A166" s="324" t="s">
        <v>339</v>
      </c>
      <c r="B166" s="334" t="s">
        <v>340</v>
      </c>
      <c r="C166" s="232" t="s">
        <v>341</v>
      </c>
      <c r="D166" s="343" t="s">
        <v>230</v>
      </c>
      <c r="E166" s="328">
        <v>8</v>
      </c>
      <c r="F166" s="293" t="e">
        <f>#REF!</f>
        <v>#REF!</v>
      </c>
      <c r="G166" t="e">
        <v>#REF!</v>
      </c>
      <c r="H166" s="329" t="e">
        <f t="shared" si="8"/>
        <v>#REF!</v>
      </c>
    </row>
    <row r="167" spans="1:8" s="256" customFormat="1" ht="27" customHeight="1" outlineLevel="1">
      <c r="A167" s="324" t="s">
        <v>342</v>
      </c>
      <c r="B167" s="334" t="s">
        <v>343</v>
      </c>
      <c r="C167" s="232" t="s">
        <v>344</v>
      </c>
      <c r="D167" s="343" t="s">
        <v>230</v>
      </c>
      <c r="E167" s="328">
        <v>4</v>
      </c>
      <c r="F167" s="293" t="e">
        <f>#REF!</f>
        <v>#REF!</v>
      </c>
      <c r="G167" t="e">
        <v>#REF!</v>
      </c>
      <c r="H167" s="329" t="e">
        <f t="shared" si="8"/>
        <v>#REF!</v>
      </c>
    </row>
    <row r="168" spans="1:8" s="256" customFormat="1" ht="27" customHeight="1" outlineLevel="1">
      <c r="A168" s="324" t="s">
        <v>345</v>
      </c>
      <c r="B168" s="334" t="s">
        <v>346</v>
      </c>
      <c r="C168" s="232" t="s">
        <v>347</v>
      </c>
      <c r="D168" s="343" t="s">
        <v>230</v>
      </c>
      <c r="E168" s="328">
        <v>1</v>
      </c>
      <c r="F168" s="293" t="e">
        <f>#REF!</f>
        <v>#REF!</v>
      </c>
      <c r="G168" t="e">
        <v>#REF!</v>
      </c>
      <c r="H168" s="329" t="e">
        <f t="shared" si="8"/>
        <v>#REF!</v>
      </c>
    </row>
    <row r="169" spans="1:8" s="256" customFormat="1" ht="27" customHeight="1" outlineLevel="1">
      <c r="A169" s="324" t="s">
        <v>348</v>
      </c>
      <c r="B169" s="334" t="s">
        <v>346</v>
      </c>
      <c r="C169" s="232" t="s">
        <v>349</v>
      </c>
      <c r="D169" s="343" t="s">
        <v>230</v>
      </c>
      <c r="E169" s="328">
        <v>2</v>
      </c>
      <c r="F169" s="293" t="e">
        <f>#REF!</f>
        <v>#REF!</v>
      </c>
      <c r="G169" t="e">
        <v>#REF!</v>
      </c>
      <c r="H169" s="329" t="e">
        <f t="shared" si="8"/>
        <v>#REF!</v>
      </c>
    </row>
    <row r="170" spans="1:8" s="256" customFormat="1" ht="27" customHeight="1" outlineLevel="1">
      <c r="A170" s="324" t="s">
        <v>350</v>
      </c>
      <c r="B170" s="334" t="s">
        <v>346</v>
      </c>
      <c r="C170" s="232" t="s">
        <v>351</v>
      </c>
      <c r="D170" s="343" t="s">
        <v>230</v>
      </c>
      <c r="E170" s="328">
        <v>2</v>
      </c>
      <c r="F170" s="293" t="e">
        <f>#REF!</f>
        <v>#REF!</v>
      </c>
      <c r="G170" t="e">
        <v>#REF!</v>
      </c>
      <c r="H170" s="329" t="e">
        <f t="shared" si="8"/>
        <v>#REF!</v>
      </c>
    </row>
    <row r="171" spans="1:8" s="256" customFormat="1" ht="15" customHeight="1" outlineLevel="1">
      <c r="A171" s="324" t="s">
        <v>352</v>
      </c>
      <c r="B171" s="334">
        <v>83483</v>
      </c>
      <c r="C171" s="232" t="s">
        <v>353</v>
      </c>
      <c r="D171" s="327" t="s">
        <v>230</v>
      </c>
      <c r="E171" s="328">
        <v>4</v>
      </c>
      <c r="F171" s="293" t="e">
        <f>#REF!</f>
        <v>#REF!</v>
      </c>
      <c r="G171" t="e">
        <v>#REF!</v>
      </c>
      <c r="H171" s="329" t="e">
        <f t="shared" si="8"/>
        <v>#REF!</v>
      </c>
    </row>
    <row r="172" spans="1:8" s="256" customFormat="1" ht="15" customHeight="1" outlineLevel="1">
      <c r="A172" s="324" t="s">
        <v>354</v>
      </c>
      <c r="B172" s="334">
        <v>72260</v>
      </c>
      <c r="C172" s="211" t="s">
        <v>355</v>
      </c>
      <c r="D172" s="327" t="s">
        <v>230</v>
      </c>
      <c r="E172" s="328">
        <v>4</v>
      </c>
      <c r="F172" s="293" t="e">
        <f>#REF!</f>
        <v>#REF!</v>
      </c>
      <c r="G172" t="e">
        <v>#REF!</v>
      </c>
      <c r="H172" s="329" t="e">
        <f t="shared" si="8"/>
        <v>#REF!</v>
      </c>
    </row>
    <row r="173" spans="1:8" s="256" customFormat="1" ht="39" customHeight="1" outlineLevel="1">
      <c r="A173" s="324" t="s">
        <v>356</v>
      </c>
      <c r="B173" s="334" t="s">
        <v>357</v>
      </c>
      <c r="C173" s="229" t="s">
        <v>358</v>
      </c>
      <c r="D173" s="327" t="s">
        <v>230</v>
      </c>
      <c r="E173" s="328">
        <v>45</v>
      </c>
      <c r="F173" s="293" t="e">
        <f>#REF!</f>
        <v>#REF!</v>
      </c>
      <c r="G173" t="e">
        <v>#REF!</v>
      </c>
      <c r="H173" s="329" t="e">
        <f t="shared" si="8"/>
        <v>#REF!</v>
      </c>
    </row>
    <row r="174" spans="1:8" s="256" customFormat="1" ht="39" customHeight="1" outlineLevel="1">
      <c r="A174" s="324" t="s">
        <v>359</v>
      </c>
      <c r="B174" s="334" t="s">
        <v>360</v>
      </c>
      <c r="C174" s="229" t="s">
        <v>361</v>
      </c>
      <c r="D174" s="327" t="s">
        <v>230</v>
      </c>
      <c r="E174" s="328">
        <v>61</v>
      </c>
      <c r="F174" s="293" t="e">
        <f>#REF!</f>
        <v>#REF!</v>
      </c>
      <c r="G174" t="e">
        <v>#REF!</v>
      </c>
      <c r="H174" s="329" t="e">
        <f t="shared" si="8"/>
        <v>#REF!</v>
      </c>
    </row>
    <row r="175" spans="1:8" s="256" customFormat="1" ht="30" customHeight="1" outlineLevel="1">
      <c r="A175" s="324" t="s">
        <v>362</v>
      </c>
      <c r="B175" s="103">
        <v>3807</v>
      </c>
      <c r="C175" s="229" t="s">
        <v>363</v>
      </c>
      <c r="D175" s="327" t="s">
        <v>230</v>
      </c>
      <c r="E175" s="328">
        <v>10</v>
      </c>
      <c r="F175" s="293" t="e">
        <f>#REF!</f>
        <v>#REF!</v>
      </c>
      <c r="G175" t="e">
        <v>#REF!</v>
      </c>
      <c r="H175" s="329" t="e">
        <f t="shared" si="8"/>
        <v>#REF!</v>
      </c>
    </row>
    <row r="176" spans="1:8" s="256" customFormat="1" ht="27" customHeight="1" outlineLevel="1">
      <c r="A176" s="324" t="s">
        <v>364</v>
      </c>
      <c r="B176" s="334">
        <v>12271</v>
      </c>
      <c r="C176" s="229" t="s">
        <v>365</v>
      </c>
      <c r="D176" s="327" t="s">
        <v>230</v>
      </c>
      <c r="E176" s="328">
        <v>1</v>
      </c>
      <c r="F176" s="293" t="e">
        <f>#REF!</f>
        <v>#REF!</v>
      </c>
      <c r="G176" t="e">
        <v>#REF!</v>
      </c>
      <c r="H176" s="329" t="e">
        <f t="shared" ref="H176:H239" si="10">SUM(E176*G176)</f>
        <v>#REF!</v>
      </c>
    </row>
    <row r="177" spans="1:8" s="258" customFormat="1" ht="27" customHeight="1" outlineLevel="1">
      <c r="A177" s="324" t="s">
        <v>366</v>
      </c>
      <c r="B177" s="103" t="s">
        <v>367</v>
      </c>
      <c r="C177" s="229" t="s">
        <v>368</v>
      </c>
      <c r="D177" s="327" t="s">
        <v>230</v>
      </c>
      <c r="E177" s="328">
        <v>8</v>
      </c>
      <c r="F177" s="293" t="e">
        <f>#REF!</f>
        <v>#REF!</v>
      </c>
      <c r="G177" t="e">
        <v>#REF!</v>
      </c>
      <c r="H177" s="329" t="e">
        <f t="shared" si="10"/>
        <v>#REF!</v>
      </c>
    </row>
    <row r="178" spans="1:8" s="258" customFormat="1" ht="15" customHeight="1" outlineLevel="1">
      <c r="A178" s="324" t="s">
        <v>369</v>
      </c>
      <c r="B178" s="103">
        <v>3764</v>
      </c>
      <c r="C178" s="229" t="s">
        <v>370</v>
      </c>
      <c r="D178" s="327" t="s">
        <v>230</v>
      </c>
      <c r="E178" s="328">
        <v>7</v>
      </c>
      <c r="F178" s="293" t="e">
        <f>#REF!</f>
        <v>#REF!</v>
      </c>
      <c r="G178" t="e">
        <v>#REF!</v>
      </c>
      <c r="H178" s="329" t="e">
        <f t="shared" si="10"/>
        <v>#REF!</v>
      </c>
    </row>
    <row r="179" spans="1:8" s="258" customFormat="1" ht="15" customHeight="1" outlineLevel="1">
      <c r="A179" s="324" t="s">
        <v>371</v>
      </c>
      <c r="B179" s="103">
        <v>3764</v>
      </c>
      <c r="C179" s="229" t="s">
        <v>372</v>
      </c>
      <c r="D179" s="327" t="s">
        <v>230</v>
      </c>
      <c r="E179" s="328">
        <v>1</v>
      </c>
      <c r="F179" s="293" t="e">
        <f>#REF!</f>
        <v>#REF!</v>
      </c>
      <c r="G179" t="e">
        <v>#REF!</v>
      </c>
      <c r="H179" s="329" t="e">
        <f t="shared" si="10"/>
        <v>#REF!</v>
      </c>
    </row>
    <row r="180" spans="1:8" s="257" customFormat="1" ht="15" customHeight="1" outlineLevel="1">
      <c r="A180" s="324" t="s">
        <v>373</v>
      </c>
      <c r="B180" s="343"/>
      <c r="C180" s="229" t="s">
        <v>374</v>
      </c>
      <c r="D180" s="327" t="s">
        <v>230</v>
      </c>
      <c r="E180" s="328">
        <v>0</v>
      </c>
      <c r="F180" s="293" t="e">
        <f>#REF!</f>
        <v>#REF!</v>
      </c>
      <c r="G180" t="e">
        <v>#REF!</v>
      </c>
      <c r="H180" s="329" t="e">
        <f t="shared" si="10"/>
        <v>#REF!</v>
      </c>
    </row>
    <row r="181" spans="1:8" s="257" customFormat="1" ht="15" customHeight="1" outlineLevel="1">
      <c r="A181" s="324" t="s">
        <v>375</v>
      </c>
      <c r="B181" s="343"/>
      <c r="C181" s="229" t="s">
        <v>376</v>
      </c>
      <c r="D181" s="327" t="s">
        <v>230</v>
      </c>
      <c r="E181" s="328">
        <v>0</v>
      </c>
      <c r="F181" s="293" t="e">
        <f>#REF!</f>
        <v>#REF!</v>
      </c>
      <c r="G181" t="e">
        <v>#REF!</v>
      </c>
      <c r="H181" s="329" t="e">
        <f t="shared" si="10"/>
        <v>#REF!</v>
      </c>
    </row>
    <row r="182" spans="1:8" s="257" customFormat="1" ht="15" customHeight="1" outlineLevel="1">
      <c r="A182" s="324" t="s">
        <v>377</v>
      </c>
      <c r="B182" s="343"/>
      <c r="C182" s="229" t="s">
        <v>378</v>
      </c>
      <c r="D182" s="327" t="s">
        <v>230</v>
      </c>
      <c r="E182" s="328">
        <v>0</v>
      </c>
      <c r="F182" s="293" t="e">
        <f>#REF!</f>
        <v>#REF!</v>
      </c>
      <c r="G182" t="e">
        <v>#REF!</v>
      </c>
      <c r="H182" s="329" t="e">
        <f t="shared" si="10"/>
        <v>#REF!</v>
      </c>
    </row>
    <row r="183" spans="1:8" s="258" customFormat="1" ht="15" customHeight="1" outlineLevel="1">
      <c r="A183" s="324" t="s">
        <v>379</v>
      </c>
      <c r="B183" s="334">
        <v>7551</v>
      </c>
      <c r="C183" s="229" t="s">
        <v>380</v>
      </c>
      <c r="D183" s="327" t="s">
        <v>230</v>
      </c>
      <c r="E183" s="328">
        <v>2</v>
      </c>
      <c r="F183" s="293" t="e">
        <f>#REF!</f>
        <v>#REF!</v>
      </c>
      <c r="G183" t="e">
        <v>#REF!</v>
      </c>
      <c r="H183" s="329" t="e">
        <f t="shared" si="10"/>
        <v>#REF!</v>
      </c>
    </row>
    <row r="184" spans="1:8" s="258" customFormat="1" ht="15" customHeight="1" outlineLevel="1">
      <c r="A184" s="324" t="s">
        <v>381</v>
      </c>
      <c r="B184" s="334">
        <v>91953</v>
      </c>
      <c r="C184" s="229" t="s">
        <v>382</v>
      </c>
      <c r="D184" s="327" t="s">
        <v>230</v>
      </c>
      <c r="E184" s="328">
        <v>58</v>
      </c>
      <c r="F184" s="293" t="e">
        <f>#REF!</f>
        <v>#REF!</v>
      </c>
      <c r="G184" t="e">
        <v>#REF!</v>
      </c>
      <c r="H184" s="329" t="e">
        <f t="shared" si="10"/>
        <v>#REF!</v>
      </c>
    </row>
    <row r="185" spans="1:8" s="257" customFormat="1" ht="15" customHeight="1" outlineLevel="1">
      <c r="A185" s="324" t="s">
        <v>383</v>
      </c>
      <c r="B185" s="334">
        <v>91958</v>
      </c>
      <c r="C185" s="229" t="s">
        <v>384</v>
      </c>
      <c r="D185" s="327" t="s">
        <v>230</v>
      </c>
      <c r="E185" s="328">
        <v>13</v>
      </c>
      <c r="F185" s="293" t="e">
        <f>#REF!</f>
        <v>#REF!</v>
      </c>
      <c r="G185" t="e">
        <v>#REF!</v>
      </c>
      <c r="H185" s="329" t="e">
        <f t="shared" si="10"/>
        <v>#REF!</v>
      </c>
    </row>
    <row r="186" spans="1:8" s="257" customFormat="1" ht="15" customHeight="1" outlineLevel="1">
      <c r="A186" s="324" t="s">
        <v>385</v>
      </c>
      <c r="B186" s="334">
        <v>91954</v>
      </c>
      <c r="C186" s="229" t="s">
        <v>386</v>
      </c>
      <c r="D186" s="327" t="s">
        <v>230</v>
      </c>
      <c r="E186" s="328">
        <v>8</v>
      </c>
      <c r="F186" s="293" t="e">
        <f>#REF!</f>
        <v>#REF!</v>
      </c>
      <c r="G186" t="e">
        <v>#REF!</v>
      </c>
      <c r="H186" s="329" t="e">
        <f t="shared" si="10"/>
        <v>#REF!</v>
      </c>
    </row>
    <row r="187" spans="1:8" s="257" customFormat="1" ht="15" customHeight="1" outlineLevel="1">
      <c r="A187" s="324" t="s">
        <v>387</v>
      </c>
      <c r="B187" s="334">
        <v>91992</v>
      </c>
      <c r="C187" s="229" t="s">
        <v>388</v>
      </c>
      <c r="D187" s="327" t="s">
        <v>230</v>
      </c>
      <c r="E187" s="328">
        <v>172</v>
      </c>
      <c r="F187" s="293" t="e">
        <f>#REF!</f>
        <v>#REF!</v>
      </c>
      <c r="G187" t="e">
        <v>#REF!</v>
      </c>
      <c r="H187" s="329" t="e">
        <f t="shared" si="10"/>
        <v>#REF!</v>
      </c>
    </row>
    <row r="188" spans="1:8" s="257" customFormat="1" ht="15" customHeight="1" outlineLevel="1">
      <c r="A188" s="324" t="s">
        <v>389</v>
      </c>
      <c r="B188" s="343"/>
      <c r="C188" s="229" t="s">
        <v>390</v>
      </c>
      <c r="D188" s="327" t="s">
        <v>230</v>
      </c>
      <c r="E188" s="328">
        <v>0</v>
      </c>
      <c r="F188" s="293" t="e">
        <f>#REF!</f>
        <v>#REF!</v>
      </c>
      <c r="G188" t="e">
        <v>#REF!</v>
      </c>
      <c r="H188" s="329" t="e">
        <f t="shared" si="10"/>
        <v>#REF!</v>
      </c>
    </row>
    <row r="189" spans="1:8" s="257" customFormat="1" ht="15" customHeight="1" outlineLevel="1">
      <c r="A189" s="324" t="s">
        <v>391</v>
      </c>
      <c r="B189" s="334">
        <v>14151</v>
      </c>
      <c r="C189" s="229" t="s">
        <v>392</v>
      </c>
      <c r="D189" s="327" t="s">
        <v>393</v>
      </c>
      <c r="E189" s="328">
        <v>3</v>
      </c>
      <c r="F189" s="293" t="e">
        <f>#REF!</f>
        <v>#REF!</v>
      </c>
      <c r="G189" t="e">
        <v>#REF!</v>
      </c>
      <c r="H189" s="329" t="e">
        <f t="shared" si="10"/>
        <v>#REF!</v>
      </c>
    </row>
    <row r="190" spans="1:8" s="257" customFormat="1" ht="15" customHeight="1" outlineLevel="1">
      <c r="A190" s="324" t="s">
        <v>394</v>
      </c>
      <c r="B190" s="334">
        <v>11559</v>
      </c>
      <c r="C190" s="229" t="s">
        <v>395</v>
      </c>
      <c r="D190" s="327" t="s">
        <v>230</v>
      </c>
      <c r="E190" s="328">
        <v>100</v>
      </c>
      <c r="F190" s="293" t="e">
        <f>#REF!</f>
        <v>#REF!</v>
      </c>
      <c r="G190" t="e">
        <v>#REF!</v>
      </c>
      <c r="H190" s="329" t="e">
        <f t="shared" si="10"/>
        <v>#REF!</v>
      </c>
    </row>
    <row r="191" spans="1:8" s="257" customFormat="1" ht="15" customHeight="1" outlineLevel="1">
      <c r="A191" s="324" t="s">
        <v>396</v>
      </c>
      <c r="B191" s="343"/>
      <c r="C191" s="229" t="s">
        <v>397</v>
      </c>
      <c r="D191" s="327" t="s">
        <v>230</v>
      </c>
      <c r="E191" s="328">
        <v>0</v>
      </c>
      <c r="F191" s="293" t="e">
        <f>#REF!</f>
        <v>#REF!</v>
      </c>
      <c r="G191" t="e">
        <v>#REF!</v>
      </c>
      <c r="H191" s="329" t="e">
        <f t="shared" si="10"/>
        <v>#REF!</v>
      </c>
    </row>
    <row r="192" spans="1:8" s="257" customFormat="1" ht="27" customHeight="1" outlineLevel="1">
      <c r="A192" s="324" t="s">
        <v>398</v>
      </c>
      <c r="B192" s="343"/>
      <c r="C192" s="229" t="s">
        <v>399</v>
      </c>
      <c r="D192" s="327" t="s">
        <v>230</v>
      </c>
      <c r="E192" s="328">
        <v>0</v>
      </c>
      <c r="F192" s="293" t="e">
        <f>#REF!</f>
        <v>#REF!</v>
      </c>
      <c r="G192" t="e">
        <v>#REF!</v>
      </c>
      <c r="H192" s="329" t="e">
        <f t="shared" si="10"/>
        <v>#REF!</v>
      </c>
    </row>
    <row r="193" spans="1:8" s="257" customFormat="1" ht="15" customHeight="1" outlineLevel="1">
      <c r="A193" s="324" t="s">
        <v>400</v>
      </c>
      <c r="B193" s="343"/>
      <c r="C193" s="229" t="s">
        <v>401</v>
      </c>
      <c r="D193" s="327" t="s">
        <v>230</v>
      </c>
      <c r="E193" s="328">
        <v>0</v>
      </c>
      <c r="F193" s="293" t="e">
        <f>#REF!</f>
        <v>#REF!</v>
      </c>
      <c r="G193" t="e">
        <v>#REF!</v>
      </c>
      <c r="H193" s="329" t="e">
        <f t="shared" si="10"/>
        <v>#REF!</v>
      </c>
    </row>
    <row r="194" spans="1:8" s="257" customFormat="1" ht="27" customHeight="1" outlineLevel="1">
      <c r="A194" s="324" t="s">
        <v>402</v>
      </c>
      <c r="B194" s="343"/>
      <c r="C194" s="229" t="s">
        <v>403</v>
      </c>
      <c r="D194" s="327" t="s">
        <v>230</v>
      </c>
      <c r="E194" s="328">
        <v>0</v>
      </c>
      <c r="F194" s="293" t="e">
        <f>#REF!</f>
        <v>#REF!</v>
      </c>
      <c r="G194" t="e">
        <v>#REF!</v>
      </c>
      <c r="H194" s="329" t="e">
        <f t="shared" si="10"/>
        <v>#REF!</v>
      </c>
    </row>
    <row r="195" spans="1:8" s="257" customFormat="1" ht="15" customHeight="1" outlineLevel="1">
      <c r="A195" s="324" t="s">
        <v>404</v>
      </c>
      <c r="B195" s="334">
        <v>430</v>
      </c>
      <c r="C195" s="229" t="s">
        <v>405</v>
      </c>
      <c r="D195" s="327" t="s">
        <v>230</v>
      </c>
      <c r="E195" s="328">
        <v>4</v>
      </c>
      <c r="F195" s="293" t="e">
        <f>#REF!</f>
        <v>#REF!</v>
      </c>
      <c r="G195" t="e">
        <v>#REF!</v>
      </c>
      <c r="H195" s="329" t="e">
        <f t="shared" si="10"/>
        <v>#REF!</v>
      </c>
    </row>
    <row r="196" spans="1:8" s="257" customFormat="1" ht="15" customHeight="1" outlineLevel="1">
      <c r="A196" s="324" t="s">
        <v>406</v>
      </c>
      <c r="B196" s="334">
        <v>431</v>
      </c>
      <c r="C196" s="229" t="s">
        <v>407</v>
      </c>
      <c r="D196" s="327" t="s">
        <v>230</v>
      </c>
      <c r="E196" s="328">
        <v>1</v>
      </c>
      <c r="F196" s="293" t="e">
        <f>#REF!</f>
        <v>#REF!</v>
      </c>
      <c r="G196" t="e">
        <v>#REF!</v>
      </c>
      <c r="H196" s="329" t="e">
        <f t="shared" si="10"/>
        <v>#REF!</v>
      </c>
    </row>
    <row r="197" spans="1:8" s="257" customFormat="1" ht="15" customHeight="1" outlineLevel="1">
      <c r="A197" s="324" t="s">
        <v>408</v>
      </c>
      <c r="B197" s="334">
        <v>432</v>
      </c>
      <c r="C197" s="229" t="s">
        <v>409</v>
      </c>
      <c r="D197" s="327" t="s">
        <v>230</v>
      </c>
      <c r="E197" s="328">
        <v>1</v>
      </c>
      <c r="F197" s="293" t="e">
        <f>#REF!</f>
        <v>#REF!</v>
      </c>
      <c r="G197" t="e">
        <v>#REF!</v>
      </c>
      <c r="H197" s="329" t="e">
        <f t="shared" si="10"/>
        <v>#REF!</v>
      </c>
    </row>
    <row r="198" spans="1:8" s="257" customFormat="1" ht="15" customHeight="1" outlineLevel="1">
      <c r="A198" s="324" t="s">
        <v>410</v>
      </c>
      <c r="B198" s="334">
        <v>429</v>
      </c>
      <c r="C198" s="229" t="s">
        <v>411</v>
      </c>
      <c r="D198" s="327" t="s">
        <v>230</v>
      </c>
      <c r="E198" s="328">
        <v>2</v>
      </c>
      <c r="F198" s="293" t="e">
        <f>#REF!</f>
        <v>#REF!</v>
      </c>
      <c r="G198" s="335" t="e">
        <f t="shared" ref="G198:G261" si="11">SUM(F198*24.23%+F198)</f>
        <v>#REF!</v>
      </c>
      <c r="H198" s="329" t="e">
        <f t="shared" si="10"/>
        <v>#REF!</v>
      </c>
    </row>
    <row r="199" spans="1:8" s="257" customFormat="1" ht="15" customHeight="1" outlineLevel="1">
      <c r="A199" s="324" t="s">
        <v>412</v>
      </c>
      <c r="B199" s="334">
        <v>379</v>
      </c>
      <c r="C199" s="229" t="s">
        <v>413</v>
      </c>
      <c r="D199" s="327" t="s">
        <v>230</v>
      </c>
      <c r="E199" s="328">
        <v>8</v>
      </c>
      <c r="F199" s="293" t="e">
        <f>#REF!</f>
        <v>#REF!</v>
      </c>
      <c r="G199" s="335" t="e">
        <f t="shared" si="11"/>
        <v>#REF!</v>
      </c>
      <c r="H199" s="329" t="e">
        <f t="shared" si="10"/>
        <v>#REF!</v>
      </c>
    </row>
    <row r="200" spans="1:8" s="257" customFormat="1" ht="15" customHeight="1" outlineLevel="1">
      <c r="A200" s="324" t="s">
        <v>414</v>
      </c>
      <c r="B200" s="334" t="s">
        <v>415</v>
      </c>
      <c r="C200" s="229" t="s">
        <v>416</v>
      </c>
      <c r="D200" s="327" t="s">
        <v>230</v>
      </c>
      <c r="E200" s="328">
        <v>3</v>
      </c>
      <c r="F200" s="293" t="e">
        <f>#REF!</f>
        <v>#REF!</v>
      </c>
      <c r="G200" s="335" t="e">
        <f t="shared" si="11"/>
        <v>#REF!</v>
      </c>
      <c r="H200" s="329" t="e">
        <f t="shared" si="10"/>
        <v>#REF!</v>
      </c>
    </row>
    <row r="201" spans="1:8" s="257" customFormat="1" ht="15" customHeight="1" outlineLevel="1">
      <c r="A201" s="324" t="s">
        <v>417</v>
      </c>
      <c r="B201" s="334" t="s">
        <v>418</v>
      </c>
      <c r="C201" s="229" t="s">
        <v>419</v>
      </c>
      <c r="D201" s="327" t="s">
        <v>230</v>
      </c>
      <c r="E201" s="328">
        <v>3</v>
      </c>
      <c r="F201" s="293" t="e">
        <f>#REF!</f>
        <v>#REF!</v>
      </c>
      <c r="G201" s="335" t="e">
        <f t="shared" si="11"/>
        <v>#REF!</v>
      </c>
      <c r="H201" s="329" t="e">
        <f t="shared" si="10"/>
        <v>#REF!</v>
      </c>
    </row>
    <row r="202" spans="1:8" s="257" customFormat="1" ht="15" customHeight="1" outlineLevel="1">
      <c r="A202" s="324" t="s">
        <v>420</v>
      </c>
      <c r="B202" s="334">
        <v>72251</v>
      </c>
      <c r="C202" s="229" t="s">
        <v>421</v>
      </c>
      <c r="D202" s="327" t="s">
        <v>100</v>
      </c>
      <c r="E202" s="328">
        <v>3</v>
      </c>
      <c r="F202" s="293" t="e">
        <f>#REF!</f>
        <v>#REF!</v>
      </c>
      <c r="G202" s="335" t="e">
        <f t="shared" si="11"/>
        <v>#REF!</v>
      </c>
      <c r="H202" s="329" t="e">
        <f t="shared" si="10"/>
        <v>#REF!</v>
      </c>
    </row>
    <row r="203" spans="1:8" s="257" customFormat="1" ht="15" customHeight="1" outlineLevel="1">
      <c r="A203" s="324" t="s">
        <v>422</v>
      </c>
      <c r="B203" s="334">
        <v>34519</v>
      </c>
      <c r="C203" s="229" t="s">
        <v>423</v>
      </c>
      <c r="D203" s="327" t="s">
        <v>230</v>
      </c>
      <c r="E203" s="328">
        <v>2</v>
      </c>
      <c r="F203" s="293" t="e">
        <f>#REF!</f>
        <v>#REF!</v>
      </c>
      <c r="G203" s="335" t="e">
        <f t="shared" si="11"/>
        <v>#REF!</v>
      </c>
      <c r="H203" s="329" t="e">
        <f t="shared" si="10"/>
        <v>#REF!</v>
      </c>
    </row>
    <row r="204" spans="1:8" s="257" customFormat="1" ht="15" customHeight="1" outlineLevel="1">
      <c r="A204" s="324" t="s">
        <v>424</v>
      </c>
      <c r="B204" s="334">
        <v>86957</v>
      </c>
      <c r="C204" s="229" t="s">
        <v>425</v>
      </c>
      <c r="D204" s="327" t="s">
        <v>230</v>
      </c>
      <c r="E204" s="328">
        <v>4</v>
      </c>
      <c r="F204" s="293" t="e">
        <f>#REF!</f>
        <v>#REF!</v>
      </c>
      <c r="G204" s="335" t="e">
        <f t="shared" si="11"/>
        <v>#REF!</v>
      </c>
      <c r="H204" s="329" t="e">
        <f t="shared" si="10"/>
        <v>#REF!</v>
      </c>
    </row>
    <row r="205" spans="1:8" s="257" customFormat="1" ht="15" customHeight="1" outlineLevel="1">
      <c r="A205" s="324" t="s">
        <v>426</v>
      </c>
      <c r="B205" s="334">
        <v>5034</v>
      </c>
      <c r="C205" s="229" t="s">
        <v>427</v>
      </c>
      <c r="D205" s="327" t="s">
        <v>230</v>
      </c>
      <c r="E205" s="328">
        <v>1</v>
      </c>
      <c r="F205" s="293" t="e">
        <f>#REF!</f>
        <v>#REF!</v>
      </c>
      <c r="G205" s="335" t="e">
        <f t="shared" si="11"/>
        <v>#REF!</v>
      </c>
      <c r="H205" s="329" t="e">
        <f t="shared" si="10"/>
        <v>#REF!</v>
      </c>
    </row>
    <row r="206" spans="1:8" s="257" customFormat="1" ht="15" customHeight="1" outlineLevel="1">
      <c r="A206" s="324" t="s">
        <v>428</v>
      </c>
      <c r="B206" s="334">
        <v>7576</v>
      </c>
      <c r="C206" s="229" t="s">
        <v>429</v>
      </c>
      <c r="D206" s="327" t="s">
        <v>230</v>
      </c>
      <c r="E206" s="328">
        <v>2</v>
      </c>
      <c r="F206" s="293" t="e">
        <f>#REF!</f>
        <v>#REF!</v>
      </c>
      <c r="G206" s="335" t="e">
        <f t="shared" si="11"/>
        <v>#REF!</v>
      </c>
      <c r="H206" s="329" t="e">
        <f t="shared" si="10"/>
        <v>#REF!</v>
      </c>
    </row>
    <row r="207" spans="1:8" s="257" customFormat="1" ht="15" customHeight="1" outlineLevel="1">
      <c r="A207" s="324" t="s">
        <v>430</v>
      </c>
      <c r="B207" s="334" t="s">
        <v>431</v>
      </c>
      <c r="C207" s="229" t="s">
        <v>432</v>
      </c>
      <c r="D207" s="327" t="s">
        <v>230</v>
      </c>
      <c r="E207" s="328">
        <v>3</v>
      </c>
      <c r="F207" s="293" t="e">
        <f>#REF!</f>
        <v>#REF!</v>
      </c>
      <c r="G207" s="335" t="e">
        <f t="shared" si="11"/>
        <v>#REF!</v>
      </c>
      <c r="H207" s="329" t="e">
        <f t="shared" si="10"/>
        <v>#REF!</v>
      </c>
    </row>
    <row r="208" spans="1:8" s="257" customFormat="1" ht="15" customHeight="1" outlineLevel="1">
      <c r="A208" s="324" t="s">
        <v>433</v>
      </c>
      <c r="B208" s="334" t="s">
        <v>434</v>
      </c>
      <c r="C208" s="229" t="s">
        <v>435</v>
      </c>
      <c r="D208" s="327" t="s">
        <v>230</v>
      </c>
      <c r="E208" s="328">
        <v>3</v>
      </c>
      <c r="F208" s="293" t="e">
        <f>#REF!</f>
        <v>#REF!</v>
      </c>
      <c r="G208" s="335" t="e">
        <f t="shared" si="11"/>
        <v>#REF!</v>
      </c>
      <c r="H208" s="329" t="e">
        <f t="shared" si="10"/>
        <v>#REF!</v>
      </c>
    </row>
    <row r="209" spans="1:8" s="257" customFormat="1" ht="27" customHeight="1" outlineLevel="1">
      <c r="A209" s="324" t="s">
        <v>436</v>
      </c>
      <c r="B209" s="334" t="s">
        <v>437</v>
      </c>
      <c r="C209" s="229" t="s">
        <v>438</v>
      </c>
      <c r="D209" s="327" t="s">
        <v>230</v>
      </c>
      <c r="E209" s="328">
        <v>3</v>
      </c>
      <c r="F209" s="293" t="e">
        <f>#REF!</f>
        <v>#REF!</v>
      </c>
      <c r="G209" s="335" t="e">
        <f t="shared" si="11"/>
        <v>#REF!</v>
      </c>
      <c r="H209" s="329" t="e">
        <f t="shared" si="10"/>
        <v>#REF!</v>
      </c>
    </row>
    <row r="210" spans="1:8" s="257" customFormat="1" ht="27" customHeight="1" outlineLevel="1">
      <c r="A210" s="324" t="s">
        <v>439</v>
      </c>
      <c r="B210" s="334" t="s">
        <v>440</v>
      </c>
      <c r="C210" s="229" t="s">
        <v>441</v>
      </c>
      <c r="D210" s="327" t="s">
        <v>230</v>
      </c>
      <c r="E210" s="328">
        <v>1</v>
      </c>
      <c r="F210" s="293" t="e">
        <f>#REF!</f>
        <v>#REF!</v>
      </c>
      <c r="G210" s="335" t="e">
        <f t="shared" si="11"/>
        <v>#REF!</v>
      </c>
      <c r="H210" s="329" t="e">
        <f t="shared" si="10"/>
        <v>#REF!</v>
      </c>
    </row>
    <row r="211" spans="1:8" s="257" customFormat="1" ht="15" customHeight="1" outlineLevel="1">
      <c r="A211" s="324" t="s">
        <v>442</v>
      </c>
      <c r="B211" s="334">
        <v>4276</v>
      </c>
      <c r="C211" s="229" t="s">
        <v>443</v>
      </c>
      <c r="D211" s="327" t="s">
        <v>230</v>
      </c>
      <c r="E211" s="328">
        <v>3</v>
      </c>
      <c r="F211" s="293" t="e">
        <f>#REF!</f>
        <v>#REF!</v>
      </c>
      <c r="G211" s="335" t="e">
        <f t="shared" si="11"/>
        <v>#REF!</v>
      </c>
      <c r="H211" s="329" t="e">
        <f t="shared" si="10"/>
        <v>#REF!</v>
      </c>
    </row>
    <row r="212" spans="1:8" s="257" customFormat="1" ht="15" customHeight="1" outlineLevel="1">
      <c r="A212" s="324" t="s">
        <v>444</v>
      </c>
      <c r="B212" s="103" t="s">
        <v>445</v>
      </c>
      <c r="C212" s="358" t="s">
        <v>446</v>
      </c>
      <c r="D212" s="298" t="s">
        <v>447</v>
      </c>
      <c r="E212" s="328">
        <v>1</v>
      </c>
      <c r="F212" s="293" t="e">
        <f>#REF!</f>
        <v>#REF!</v>
      </c>
      <c r="G212" s="335" t="e">
        <f t="shared" si="11"/>
        <v>#REF!</v>
      </c>
      <c r="H212" s="329" t="e">
        <f t="shared" si="10"/>
        <v>#REF!</v>
      </c>
    </row>
    <row r="213" spans="1:8" s="257" customFormat="1" ht="27" customHeight="1" outlineLevel="1">
      <c r="A213" s="324" t="s">
        <v>448</v>
      </c>
      <c r="B213" s="334" t="s">
        <v>449</v>
      </c>
      <c r="C213" s="229" t="s">
        <v>450</v>
      </c>
      <c r="D213" s="327" t="s">
        <v>230</v>
      </c>
      <c r="E213" s="328">
        <v>1</v>
      </c>
      <c r="F213" s="293" t="e">
        <f>#REF!</f>
        <v>#REF!</v>
      </c>
      <c r="G213" s="335" t="e">
        <f t="shared" si="11"/>
        <v>#REF!</v>
      </c>
      <c r="H213" s="329" t="e">
        <f t="shared" si="10"/>
        <v>#REF!</v>
      </c>
    </row>
    <row r="214" spans="1:8" s="257" customFormat="1" ht="27" customHeight="1" outlineLevel="1">
      <c r="A214" s="324" t="s">
        <v>451</v>
      </c>
      <c r="B214" s="334" t="s">
        <v>452</v>
      </c>
      <c r="C214" s="229" t="s">
        <v>453</v>
      </c>
      <c r="D214" s="327" t="s">
        <v>230</v>
      </c>
      <c r="E214" s="328">
        <v>2</v>
      </c>
      <c r="F214" s="293" t="e">
        <f>#REF!</f>
        <v>#REF!</v>
      </c>
      <c r="G214" s="335" t="e">
        <f t="shared" si="11"/>
        <v>#REF!</v>
      </c>
      <c r="H214" s="329" t="e">
        <f t="shared" si="10"/>
        <v>#REF!</v>
      </c>
    </row>
    <row r="215" spans="1:8" s="257" customFormat="1" ht="27" customHeight="1" outlineLevel="1">
      <c r="A215" s="324" t="s">
        <v>454</v>
      </c>
      <c r="B215" s="334" t="s">
        <v>455</v>
      </c>
      <c r="C215" s="229" t="s">
        <v>456</v>
      </c>
      <c r="D215" s="327" t="s">
        <v>230</v>
      </c>
      <c r="E215" s="328">
        <v>1</v>
      </c>
      <c r="F215" s="293" t="e">
        <f>#REF!</f>
        <v>#REF!</v>
      </c>
      <c r="G215" s="335" t="e">
        <f t="shared" si="11"/>
        <v>#REF!</v>
      </c>
      <c r="H215" s="329" t="e">
        <f t="shared" si="10"/>
        <v>#REF!</v>
      </c>
    </row>
    <row r="216" spans="1:8" s="257" customFormat="1" ht="27" customHeight="1" outlineLevel="1">
      <c r="A216" s="324" t="s">
        <v>457</v>
      </c>
      <c r="B216" s="334" t="s">
        <v>449</v>
      </c>
      <c r="C216" s="229" t="s">
        <v>458</v>
      </c>
      <c r="D216" s="327" t="s">
        <v>230</v>
      </c>
      <c r="E216" s="328">
        <v>1</v>
      </c>
      <c r="F216" s="293" t="e">
        <f>#REF!</f>
        <v>#REF!</v>
      </c>
      <c r="G216" s="335" t="e">
        <f t="shared" si="11"/>
        <v>#REF!</v>
      </c>
      <c r="H216" s="329" t="e">
        <f t="shared" si="10"/>
        <v>#REF!</v>
      </c>
    </row>
    <row r="217" spans="1:8" s="257" customFormat="1" ht="15" customHeight="1" outlineLevel="1">
      <c r="A217" s="324" t="s">
        <v>459</v>
      </c>
      <c r="B217" s="334">
        <v>4272</v>
      </c>
      <c r="C217" s="211" t="s">
        <v>460</v>
      </c>
      <c r="D217" s="327" t="s">
        <v>230</v>
      </c>
      <c r="E217" s="328">
        <v>15</v>
      </c>
      <c r="F217" s="293" t="e">
        <f>#REF!</f>
        <v>#REF!</v>
      </c>
      <c r="G217" s="335" t="e">
        <f t="shared" si="11"/>
        <v>#REF!</v>
      </c>
      <c r="H217" s="329" t="e">
        <f t="shared" si="10"/>
        <v>#REF!</v>
      </c>
    </row>
    <row r="218" spans="1:8" s="257" customFormat="1" ht="15" customHeight="1" outlineLevel="1">
      <c r="A218" s="324" t="s">
        <v>461</v>
      </c>
      <c r="B218" s="334" t="s">
        <v>462</v>
      </c>
      <c r="C218" s="211" t="s">
        <v>463</v>
      </c>
      <c r="D218" s="327" t="s">
        <v>230</v>
      </c>
      <c r="E218" s="328">
        <v>3</v>
      </c>
      <c r="F218" s="293" t="e">
        <f>#REF!</f>
        <v>#REF!</v>
      </c>
      <c r="G218" s="335" t="e">
        <f t="shared" si="11"/>
        <v>#REF!</v>
      </c>
      <c r="H218" s="329" t="e">
        <f t="shared" si="10"/>
        <v>#REF!</v>
      </c>
    </row>
    <row r="219" spans="1:8" s="257" customFormat="1" ht="15" customHeight="1" outlineLevel="1">
      <c r="A219" s="324" t="s">
        <v>464</v>
      </c>
      <c r="B219" s="334" t="s">
        <v>462</v>
      </c>
      <c r="C219" s="211" t="s">
        <v>465</v>
      </c>
      <c r="D219" s="327" t="s">
        <v>230</v>
      </c>
      <c r="E219" s="328">
        <v>2</v>
      </c>
      <c r="F219" s="293" t="e">
        <f>#REF!</f>
        <v>#REF!</v>
      </c>
      <c r="G219" s="335" t="e">
        <f t="shared" si="11"/>
        <v>#REF!</v>
      </c>
      <c r="H219" s="329" t="e">
        <f t="shared" si="10"/>
        <v>#REF!</v>
      </c>
    </row>
    <row r="220" spans="1:8" s="257" customFormat="1" ht="15" customHeight="1" outlineLevel="1">
      <c r="A220" s="324" t="s">
        <v>466</v>
      </c>
      <c r="B220" s="334" t="s">
        <v>467</v>
      </c>
      <c r="C220" s="211" t="s">
        <v>468</v>
      </c>
      <c r="D220" s="327" t="s">
        <v>230</v>
      </c>
      <c r="E220" s="328">
        <v>1</v>
      </c>
      <c r="F220" s="293" t="e">
        <f>#REF!</f>
        <v>#REF!</v>
      </c>
      <c r="G220" s="335" t="e">
        <f t="shared" si="11"/>
        <v>#REF!</v>
      </c>
      <c r="H220" s="329" t="e">
        <f t="shared" si="10"/>
        <v>#REF!</v>
      </c>
    </row>
    <row r="221" spans="1:8" s="257" customFormat="1" ht="15" customHeight="1" outlineLevel="1">
      <c r="A221" s="324" t="s">
        <v>469</v>
      </c>
      <c r="B221" s="334" t="s">
        <v>470</v>
      </c>
      <c r="C221" s="211" t="s">
        <v>471</v>
      </c>
      <c r="D221" s="327" t="s">
        <v>230</v>
      </c>
      <c r="E221" s="328">
        <v>2</v>
      </c>
      <c r="F221" s="293" t="e">
        <f>#REF!</f>
        <v>#REF!</v>
      </c>
      <c r="G221" s="335" t="e">
        <f t="shared" si="11"/>
        <v>#REF!</v>
      </c>
      <c r="H221" s="329" t="e">
        <f t="shared" si="10"/>
        <v>#REF!</v>
      </c>
    </row>
    <row r="222" spans="1:8" s="257" customFormat="1" ht="15" customHeight="1" outlineLevel="1">
      <c r="A222" s="324" t="s">
        <v>472</v>
      </c>
      <c r="B222" s="334" t="s">
        <v>473</v>
      </c>
      <c r="C222" s="211" t="s">
        <v>474</v>
      </c>
      <c r="D222" s="327" t="s">
        <v>230</v>
      </c>
      <c r="E222" s="328">
        <v>3</v>
      </c>
      <c r="F222" s="293" t="e">
        <f>#REF!</f>
        <v>#REF!</v>
      </c>
      <c r="G222" s="335" t="e">
        <f t="shared" si="11"/>
        <v>#REF!</v>
      </c>
      <c r="H222" s="329" t="e">
        <f t="shared" si="10"/>
        <v>#REF!</v>
      </c>
    </row>
    <row r="223" spans="1:8" s="257" customFormat="1" ht="15" customHeight="1" outlineLevel="1">
      <c r="A223" s="324" t="s">
        <v>475</v>
      </c>
      <c r="B223" s="334" t="s">
        <v>476</v>
      </c>
      <c r="C223" s="211" t="s">
        <v>477</v>
      </c>
      <c r="D223" s="327" t="s">
        <v>230</v>
      </c>
      <c r="E223" s="328">
        <v>1</v>
      </c>
      <c r="F223" s="293" t="e">
        <f>#REF!</f>
        <v>#REF!</v>
      </c>
      <c r="G223" s="335" t="e">
        <f t="shared" si="11"/>
        <v>#REF!</v>
      </c>
      <c r="H223" s="329" t="e">
        <f t="shared" si="10"/>
        <v>#REF!</v>
      </c>
    </row>
    <row r="224" spans="1:8" s="257" customFormat="1" ht="15" customHeight="1" outlineLevel="1">
      <c r="A224" s="324" t="s">
        <v>478</v>
      </c>
      <c r="B224" s="334" t="s">
        <v>476</v>
      </c>
      <c r="C224" s="211" t="s">
        <v>479</v>
      </c>
      <c r="D224" s="327" t="s">
        <v>230</v>
      </c>
      <c r="E224" s="328">
        <v>1</v>
      </c>
      <c r="F224" s="293" t="e">
        <f>#REF!</f>
        <v>#REF!</v>
      </c>
      <c r="G224" s="335" t="e">
        <f t="shared" si="11"/>
        <v>#REF!</v>
      </c>
      <c r="H224" s="329" t="e">
        <f t="shared" si="10"/>
        <v>#REF!</v>
      </c>
    </row>
    <row r="225" spans="1:8" s="257" customFormat="1" ht="15" customHeight="1" outlineLevel="1">
      <c r="A225" s="324" t="s">
        <v>480</v>
      </c>
      <c r="B225" s="334" t="s">
        <v>476</v>
      </c>
      <c r="C225" s="211" t="s">
        <v>481</v>
      </c>
      <c r="D225" s="327" t="s">
        <v>230</v>
      </c>
      <c r="E225" s="328">
        <v>2</v>
      </c>
      <c r="F225" s="293" t="e">
        <f>#REF!</f>
        <v>#REF!</v>
      </c>
      <c r="G225" s="335" t="e">
        <f t="shared" si="11"/>
        <v>#REF!</v>
      </c>
      <c r="H225" s="329" t="e">
        <f t="shared" si="10"/>
        <v>#REF!</v>
      </c>
    </row>
    <row r="226" spans="1:8" s="257" customFormat="1" ht="15" customHeight="1" outlineLevel="1">
      <c r="A226" s="324" t="s">
        <v>482</v>
      </c>
      <c r="B226" s="334" t="s">
        <v>476</v>
      </c>
      <c r="C226" s="211" t="s">
        <v>483</v>
      </c>
      <c r="D226" s="327" t="s">
        <v>230</v>
      </c>
      <c r="E226" s="328">
        <v>3</v>
      </c>
      <c r="F226" s="293" t="e">
        <f>#REF!</f>
        <v>#REF!</v>
      </c>
      <c r="G226" s="335" t="e">
        <f t="shared" si="11"/>
        <v>#REF!</v>
      </c>
      <c r="H226" s="329" t="e">
        <f t="shared" si="10"/>
        <v>#REF!</v>
      </c>
    </row>
    <row r="227" spans="1:8" s="257" customFormat="1" ht="15" customHeight="1" outlineLevel="1">
      <c r="A227" s="324" t="s">
        <v>484</v>
      </c>
      <c r="B227" s="334" t="s">
        <v>485</v>
      </c>
      <c r="C227" s="211" t="s">
        <v>486</v>
      </c>
      <c r="D227" s="327" t="s">
        <v>230</v>
      </c>
      <c r="E227" s="328">
        <v>2</v>
      </c>
      <c r="F227" s="293" t="e">
        <f>#REF!</f>
        <v>#REF!</v>
      </c>
      <c r="G227" s="335" t="e">
        <f t="shared" si="11"/>
        <v>#REF!</v>
      </c>
      <c r="H227" s="329" t="e">
        <f t="shared" si="10"/>
        <v>#REF!</v>
      </c>
    </row>
    <row r="228" spans="1:8" s="257" customFormat="1" ht="15" customHeight="1" outlineLevel="1">
      <c r="A228" s="324" t="s">
        <v>487</v>
      </c>
      <c r="B228" s="334" t="s">
        <v>488</v>
      </c>
      <c r="C228" s="211" t="s">
        <v>489</v>
      </c>
      <c r="D228" s="327" t="s">
        <v>230</v>
      </c>
      <c r="E228" s="328">
        <v>3</v>
      </c>
      <c r="F228" s="293" t="e">
        <f>#REF!</f>
        <v>#REF!</v>
      </c>
      <c r="G228" s="335" t="e">
        <f t="shared" si="11"/>
        <v>#REF!</v>
      </c>
      <c r="H228" s="329" t="e">
        <f t="shared" si="10"/>
        <v>#REF!</v>
      </c>
    </row>
    <row r="229" spans="1:8" s="257" customFormat="1" ht="15" customHeight="1" outlineLevel="1">
      <c r="A229" s="324" t="s">
        <v>490</v>
      </c>
      <c r="B229" s="334" t="s">
        <v>488</v>
      </c>
      <c r="C229" s="211" t="s">
        <v>491</v>
      </c>
      <c r="D229" s="327" t="s">
        <v>230</v>
      </c>
      <c r="E229" s="328">
        <v>3</v>
      </c>
      <c r="F229" s="293" t="e">
        <f>#REF!</f>
        <v>#REF!</v>
      </c>
      <c r="G229" s="335" t="e">
        <f t="shared" si="11"/>
        <v>#REF!</v>
      </c>
      <c r="H229" s="329" t="e">
        <f t="shared" si="10"/>
        <v>#REF!</v>
      </c>
    </row>
    <row r="230" spans="1:8" s="257" customFormat="1" ht="15" customHeight="1" outlineLevel="1">
      <c r="A230" s="324" t="s">
        <v>492</v>
      </c>
      <c r="B230" s="334" t="s">
        <v>488</v>
      </c>
      <c r="C230" s="211" t="s">
        <v>493</v>
      </c>
      <c r="D230" s="327" t="s">
        <v>230</v>
      </c>
      <c r="E230" s="328">
        <v>3</v>
      </c>
      <c r="F230" s="293" t="e">
        <f>#REF!</f>
        <v>#REF!</v>
      </c>
      <c r="G230" s="335" t="e">
        <f t="shared" si="11"/>
        <v>#REF!</v>
      </c>
      <c r="H230" s="329" t="e">
        <f t="shared" si="10"/>
        <v>#REF!</v>
      </c>
    </row>
    <row r="231" spans="1:8" s="257" customFormat="1" ht="15" customHeight="1" outlineLevel="1">
      <c r="A231" s="324" t="s">
        <v>494</v>
      </c>
      <c r="B231" s="334" t="s">
        <v>488</v>
      </c>
      <c r="C231" s="211" t="s">
        <v>495</v>
      </c>
      <c r="D231" s="327" t="s">
        <v>230</v>
      </c>
      <c r="E231" s="328">
        <v>3</v>
      </c>
      <c r="F231" s="293" t="e">
        <f>#REF!</f>
        <v>#REF!</v>
      </c>
      <c r="G231" s="335" t="e">
        <f t="shared" si="11"/>
        <v>#REF!</v>
      </c>
      <c r="H231" s="329" t="e">
        <f t="shared" si="10"/>
        <v>#REF!</v>
      </c>
    </row>
    <row r="232" spans="1:8" s="257" customFormat="1" ht="15" customHeight="1" outlineLevel="1">
      <c r="A232" s="324" t="s">
        <v>496</v>
      </c>
      <c r="B232" s="334" t="s">
        <v>488</v>
      </c>
      <c r="C232" s="211" t="s">
        <v>497</v>
      </c>
      <c r="D232" s="327" t="s">
        <v>230</v>
      </c>
      <c r="E232" s="328">
        <v>2</v>
      </c>
      <c r="F232" s="293" t="e">
        <f>#REF!</f>
        <v>#REF!</v>
      </c>
      <c r="G232" s="335" t="e">
        <f t="shared" si="11"/>
        <v>#REF!</v>
      </c>
      <c r="H232" s="329" t="e">
        <f t="shared" si="10"/>
        <v>#REF!</v>
      </c>
    </row>
    <row r="233" spans="1:8" s="257" customFormat="1" ht="15" customHeight="1" outlineLevel="1">
      <c r="A233" s="324" t="s">
        <v>498</v>
      </c>
      <c r="B233" s="334" t="s">
        <v>488</v>
      </c>
      <c r="C233" s="211" t="s">
        <v>499</v>
      </c>
      <c r="D233" s="327" t="s">
        <v>230</v>
      </c>
      <c r="E233" s="328">
        <v>1</v>
      </c>
      <c r="F233" s="293" t="e">
        <f>#REF!</f>
        <v>#REF!</v>
      </c>
      <c r="G233" s="335" t="e">
        <f t="shared" si="11"/>
        <v>#REF!</v>
      </c>
      <c r="H233" s="329" t="e">
        <f t="shared" si="10"/>
        <v>#REF!</v>
      </c>
    </row>
    <row r="234" spans="1:8" s="257" customFormat="1" ht="15" customHeight="1" outlineLevel="1">
      <c r="A234" s="324" t="s">
        <v>500</v>
      </c>
      <c r="B234" s="334" t="s">
        <v>488</v>
      </c>
      <c r="C234" s="211" t="s">
        <v>501</v>
      </c>
      <c r="D234" s="327" t="s">
        <v>230</v>
      </c>
      <c r="E234" s="328">
        <v>1</v>
      </c>
      <c r="F234" s="293" t="e">
        <f>#REF!</f>
        <v>#REF!</v>
      </c>
      <c r="G234" s="335" t="e">
        <f t="shared" si="11"/>
        <v>#REF!</v>
      </c>
      <c r="H234" s="329" t="e">
        <f t="shared" si="10"/>
        <v>#REF!</v>
      </c>
    </row>
    <row r="235" spans="1:8" s="257" customFormat="1" ht="15" customHeight="1" outlineLevel="1">
      <c r="A235" s="324" t="s">
        <v>502</v>
      </c>
      <c r="B235" s="334" t="s">
        <v>488</v>
      </c>
      <c r="C235" s="211" t="s">
        <v>503</v>
      </c>
      <c r="D235" s="327" t="s">
        <v>230</v>
      </c>
      <c r="E235" s="328">
        <v>3</v>
      </c>
      <c r="F235" s="293" t="e">
        <f>#REF!</f>
        <v>#REF!</v>
      </c>
      <c r="G235" s="335" t="e">
        <f t="shared" si="11"/>
        <v>#REF!</v>
      </c>
      <c r="H235" s="329" t="e">
        <f t="shared" si="10"/>
        <v>#REF!</v>
      </c>
    </row>
    <row r="236" spans="1:8" s="257" customFormat="1" ht="15" customHeight="1" outlineLevel="1">
      <c r="A236" s="324" t="s">
        <v>504</v>
      </c>
      <c r="B236" s="334" t="s">
        <v>488</v>
      </c>
      <c r="C236" s="211" t="s">
        <v>505</v>
      </c>
      <c r="D236" s="327" t="s">
        <v>230</v>
      </c>
      <c r="E236" s="328">
        <v>41</v>
      </c>
      <c r="F236" s="293" t="e">
        <f>#REF!</f>
        <v>#REF!</v>
      </c>
      <c r="G236" s="335" t="e">
        <f t="shared" si="11"/>
        <v>#REF!</v>
      </c>
      <c r="H236" s="329" t="e">
        <f t="shared" si="10"/>
        <v>#REF!</v>
      </c>
    </row>
    <row r="237" spans="1:8" s="257" customFormat="1" ht="15" customHeight="1" outlineLevel="1">
      <c r="A237" s="324" t="s">
        <v>506</v>
      </c>
      <c r="B237" s="334" t="s">
        <v>488</v>
      </c>
      <c r="C237" s="211" t="s">
        <v>507</v>
      </c>
      <c r="D237" s="327" t="s">
        <v>230</v>
      </c>
      <c r="E237" s="328">
        <v>1</v>
      </c>
      <c r="F237" s="293" t="e">
        <f>#REF!</f>
        <v>#REF!</v>
      </c>
      <c r="G237" s="335" t="e">
        <f t="shared" si="11"/>
        <v>#REF!</v>
      </c>
      <c r="H237" s="329" t="e">
        <f t="shared" si="10"/>
        <v>#REF!</v>
      </c>
    </row>
    <row r="238" spans="1:8" s="257" customFormat="1" ht="15" customHeight="1" outlineLevel="1">
      <c r="A238" s="324" t="s">
        <v>508</v>
      </c>
      <c r="B238" s="334">
        <v>1062</v>
      </c>
      <c r="C238" s="211" t="s">
        <v>509</v>
      </c>
      <c r="D238" s="327" t="s">
        <v>230</v>
      </c>
      <c r="E238" s="328">
        <v>1</v>
      </c>
      <c r="F238" s="293" t="e">
        <f>#REF!</f>
        <v>#REF!</v>
      </c>
      <c r="G238" s="335" t="e">
        <f t="shared" si="11"/>
        <v>#REF!</v>
      </c>
      <c r="H238" s="329" t="e">
        <f t="shared" si="10"/>
        <v>#REF!</v>
      </c>
    </row>
    <row r="239" spans="1:8" s="257" customFormat="1" ht="15" customHeight="1" outlineLevel="1">
      <c r="A239" s="324" t="s">
        <v>510</v>
      </c>
      <c r="B239" s="334">
        <v>1062</v>
      </c>
      <c r="C239" s="211" t="s">
        <v>511</v>
      </c>
      <c r="D239" s="327" t="s">
        <v>230</v>
      </c>
      <c r="E239" s="328">
        <v>1</v>
      </c>
      <c r="F239" s="293" t="e">
        <f>#REF!</f>
        <v>#REF!</v>
      </c>
      <c r="G239" s="335" t="e">
        <f t="shared" si="11"/>
        <v>#REF!</v>
      </c>
      <c r="H239" s="329" t="e">
        <f t="shared" si="10"/>
        <v>#REF!</v>
      </c>
    </row>
    <row r="240" spans="1:8" s="257" customFormat="1" ht="15" customHeight="1" outlineLevel="1">
      <c r="A240" s="359" t="s">
        <v>512</v>
      </c>
      <c r="B240" s="334">
        <v>412</v>
      </c>
      <c r="C240" s="229" t="s">
        <v>513</v>
      </c>
      <c r="D240" s="327" t="s">
        <v>230</v>
      </c>
      <c r="E240" s="328">
        <v>30</v>
      </c>
      <c r="F240" s="293" t="e">
        <f>#REF!</f>
        <v>#REF!</v>
      </c>
      <c r="G240" s="335" t="e">
        <f t="shared" si="11"/>
        <v>#REF!</v>
      </c>
      <c r="H240" s="329" t="e">
        <f t="shared" ref="H240:H264" si="12">SUM(E240*G240)</f>
        <v>#REF!</v>
      </c>
    </row>
    <row r="241" spans="1:8" s="257" customFormat="1" ht="25.5" outlineLevel="1">
      <c r="A241" s="324" t="s">
        <v>514</v>
      </c>
      <c r="B241" s="334" t="s">
        <v>515</v>
      </c>
      <c r="C241" s="229" t="s">
        <v>516</v>
      </c>
      <c r="D241" s="327" t="s">
        <v>230</v>
      </c>
      <c r="E241" s="328">
        <v>1</v>
      </c>
      <c r="F241" s="293" t="e">
        <f>#REF!</f>
        <v>#REF!</v>
      </c>
      <c r="G241" s="335" t="e">
        <f t="shared" si="11"/>
        <v>#REF!</v>
      </c>
      <c r="H241" s="329" t="e">
        <f t="shared" si="12"/>
        <v>#REF!</v>
      </c>
    </row>
    <row r="242" spans="1:8" s="257" customFormat="1" ht="27" customHeight="1" outlineLevel="1">
      <c r="A242" s="324" t="s">
        <v>517</v>
      </c>
      <c r="B242" s="334" t="s">
        <v>515</v>
      </c>
      <c r="C242" s="229" t="s">
        <v>518</v>
      </c>
      <c r="D242" s="327" t="s">
        <v>230</v>
      </c>
      <c r="E242" s="328">
        <v>1</v>
      </c>
      <c r="F242" s="293" t="e">
        <f>#REF!</f>
        <v>#REF!</v>
      </c>
      <c r="G242" s="335" t="e">
        <f t="shared" si="11"/>
        <v>#REF!</v>
      </c>
      <c r="H242" s="329" t="e">
        <f t="shared" si="12"/>
        <v>#REF!</v>
      </c>
    </row>
    <row r="243" spans="1:8" s="257" customFormat="1" ht="26.25" customHeight="1" outlineLevel="1">
      <c r="A243" s="324" t="s">
        <v>519</v>
      </c>
      <c r="B243" s="334" t="s">
        <v>520</v>
      </c>
      <c r="C243" s="229" t="s">
        <v>521</v>
      </c>
      <c r="D243" s="327" t="s">
        <v>230</v>
      </c>
      <c r="E243" s="328">
        <v>1</v>
      </c>
      <c r="F243" s="293" t="e">
        <f>#REF!</f>
        <v>#REF!</v>
      </c>
      <c r="G243" s="335" t="e">
        <f t="shared" si="11"/>
        <v>#REF!</v>
      </c>
      <c r="H243" s="329" t="e">
        <f t="shared" si="12"/>
        <v>#REF!</v>
      </c>
    </row>
    <row r="244" spans="1:8" s="257" customFormat="1" ht="15" customHeight="1" outlineLevel="1">
      <c r="A244" s="324" t="s">
        <v>522</v>
      </c>
      <c r="B244" s="334">
        <v>85195</v>
      </c>
      <c r="C244" s="229" t="s">
        <v>523</v>
      </c>
      <c r="D244" s="327" t="s">
        <v>230</v>
      </c>
      <c r="E244" s="328">
        <v>1</v>
      </c>
      <c r="F244" s="293" t="e">
        <f>#REF!</f>
        <v>#REF!</v>
      </c>
      <c r="G244" s="335" t="e">
        <f t="shared" si="11"/>
        <v>#REF!</v>
      </c>
      <c r="H244" s="329" t="e">
        <f t="shared" si="12"/>
        <v>#REF!</v>
      </c>
    </row>
    <row r="245" spans="1:8" s="257" customFormat="1" ht="15" customHeight="1" outlineLevel="1">
      <c r="A245" s="324" t="s">
        <v>524</v>
      </c>
      <c r="B245" s="334">
        <v>85195</v>
      </c>
      <c r="C245" s="229" t="s">
        <v>525</v>
      </c>
      <c r="D245" s="327" t="s">
        <v>230</v>
      </c>
      <c r="E245" s="328">
        <v>1</v>
      </c>
      <c r="F245" s="293" t="e">
        <f>#REF!</f>
        <v>#REF!</v>
      </c>
      <c r="G245" s="335" t="e">
        <f t="shared" si="11"/>
        <v>#REF!</v>
      </c>
      <c r="H245" s="329" t="e">
        <f t="shared" si="12"/>
        <v>#REF!</v>
      </c>
    </row>
    <row r="246" spans="1:8" s="257" customFormat="1" ht="27" customHeight="1" outlineLevel="1">
      <c r="A246" s="324" t="s">
        <v>526</v>
      </c>
      <c r="B246" s="334" t="s">
        <v>527</v>
      </c>
      <c r="C246" s="229" t="s">
        <v>528</v>
      </c>
      <c r="D246" s="327" t="s">
        <v>230</v>
      </c>
      <c r="E246" s="328">
        <v>23</v>
      </c>
      <c r="F246" s="293" t="e">
        <f>#REF!</f>
        <v>#REF!</v>
      </c>
      <c r="G246" s="335" t="e">
        <f t="shared" si="11"/>
        <v>#REF!</v>
      </c>
      <c r="H246" s="329" t="e">
        <f t="shared" si="12"/>
        <v>#REF!</v>
      </c>
    </row>
    <row r="247" spans="1:8" s="257" customFormat="1" ht="27.95" customHeight="1" outlineLevel="1">
      <c r="A247" s="324" t="s">
        <v>529</v>
      </c>
      <c r="B247" s="334" t="s">
        <v>530</v>
      </c>
      <c r="C247" s="229" t="s">
        <v>531</v>
      </c>
      <c r="D247" s="327" t="s">
        <v>230</v>
      </c>
      <c r="E247" s="328">
        <v>23</v>
      </c>
      <c r="F247" s="293" t="e">
        <f>#REF!</f>
        <v>#REF!</v>
      </c>
      <c r="G247" s="335" t="e">
        <f t="shared" si="11"/>
        <v>#REF!</v>
      </c>
      <c r="H247" s="329" t="e">
        <f t="shared" si="12"/>
        <v>#REF!</v>
      </c>
    </row>
    <row r="248" spans="1:8" s="257" customFormat="1" ht="15" customHeight="1" outlineLevel="1">
      <c r="A248" s="324" t="s">
        <v>532</v>
      </c>
      <c r="B248" s="334" t="s">
        <v>533</v>
      </c>
      <c r="C248" s="229" t="s">
        <v>534</v>
      </c>
      <c r="D248" s="327" t="s">
        <v>230</v>
      </c>
      <c r="E248" s="328">
        <v>4</v>
      </c>
      <c r="F248" s="293" t="e">
        <f>#REF!</f>
        <v>#REF!</v>
      </c>
      <c r="G248" s="335" t="e">
        <f t="shared" si="11"/>
        <v>#REF!</v>
      </c>
      <c r="H248" s="329" t="e">
        <f t="shared" si="12"/>
        <v>#REF!</v>
      </c>
    </row>
    <row r="249" spans="1:8" s="257" customFormat="1" ht="15" customHeight="1" outlineLevel="1">
      <c r="A249" s="324" t="s">
        <v>535</v>
      </c>
      <c r="B249" s="334" t="s">
        <v>536</v>
      </c>
      <c r="C249" s="229" t="s">
        <v>537</v>
      </c>
      <c r="D249" s="327" t="s">
        <v>230</v>
      </c>
      <c r="E249" s="328">
        <v>6</v>
      </c>
      <c r="F249" s="293" t="e">
        <f>#REF!</f>
        <v>#REF!</v>
      </c>
      <c r="G249" s="335" t="e">
        <f t="shared" si="11"/>
        <v>#REF!</v>
      </c>
      <c r="H249" s="329" t="e">
        <f t="shared" si="12"/>
        <v>#REF!</v>
      </c>
    </row>
    <row r="250" spans="1:8" s="257" customFormat="1" ht="12.75" outlineLevel="1">
      <c r="A250" s="324" t="s">
        <v>538</v>
      </c>
      <c r="B250" s="334" t="s">
        <v>539</v>
      </c>
      <c r="C250" s="229" t="s">
        <v>540</v>
      </c>
      <c r="D250" s="327" t="s">
        <v>230</v>
      </c>
      <c r="E250" s="328">
        <v>6</v>
      </c>
      <c r="F250" s="293" t="e">
        <f>#REF!</f>
        <v>#REF!</v>
      </c>
      <c r="G250" s="335" t="e">
        <f t="shared" si="11"/>
        <v>#REF!</v>
      </c>
      <c r="H250" s="329" t="e">
        <f t="shared" si="12"/>
        <v>#REF!</v>
      </c>
    </row>
    <row r="251" spans="1:8" s="257" customFormat="1" ht="15" customHeight="1" outlineLevel="1">
      <c r="A251" s="324" t="s">
        <v>541</v>
      </c>
      <c r="B251" s="334" t="s">
        <v>542</v>
      </c>
      <c r="C251" s="229" t="s">
        <v>543</v>
      </c>
      <c r="D251" s="327" t="s">
        <v>230</v>
      </c>
      <c r="E251" s="328">
        <v>1</v>
      </c>
      <c r="F251" s="293" t="e">
        <f>#REF!</f>
        <v>#REF!</v>
      </c>
      <c r="G251" s="335" t="e">
        <f t="shared" si="11"/>
        <v>#REF!</v>
      </c>
      <c r="H251" s="329" t="e">
        <f t="shared" si="12"/>
        <v>#REF!</v>
      </c>
    </row>
    <row r="252" spans="1:8" s="257" customFormat="1" ht="15" customHeight="1" outlineLevel="1">
      <c r="A252" s="324" t="s">
        <v>544</v>
      </c>
      <c r="B252" s="334" t="s">
        <v>545</v>
      </c>
      <c r="C252" s="229" t="s">
        <v>546</v>
      </c>
      <c r="D252" s="327" t="s">
        <v>230</v>
      </c>
      <c r="E252" s="328">
        <v>1</v>
      </c>
      <c r="F252" s="293" t="e">
        <f>#REF!</f>
        <v>#REF!</v>
      </c>
      <c r="G252" s="335" t="e">
        <f t="shared" si="11"/>
        <v>#REF!</v>
      </c>
      <c r="H252" s="329" t="e">
        <f t="shared" si="12"/>
        <v>#REF!</v>
      </c>
    </row>
    <row r="253" spans="1:8" s="257" customFormat="1" ht="15" customHeight="1" outlineLevel="1">
      <c r="A253" s="324" t="s">
        <v>547</v>
      </c>
      <c r="B253" s="334" t="s">
        <v>548</v>
      </c>
      <c r="C253" s="229" t="s">
        <v>549</v>
      </c>
      <c r="D253" s="327" t="s">
        <v>230</v>
      </c>
      <c r="E253" s="328">
        <v>8</v>
      </c>
      <c r="F253" s="293" t="e">
        <f>#REF!</f>
        <v>#REF!</v>
      </c>
      <c r="G253" s="335" t="e">
        <f t="shared" si="11"/>
        <v>#REF!</v>
      </c>
      <c r="H253" s="329" t="e">
        <f t="shared" si="12"/>
        <v>#REF!</v>
      </c>
    </row>
    <row r="254" spans="1:8" s="257" customFormat="1" ht="15" customHeight="1" outlineLevel="1">
      <c r="A254" s="324" t="s">
        <v>550</v>
      </c>
      <c r="B254" s="334" t="s">
        <v>551</v>
      </c>
      <c r="C254" s="229" t="s">
        <v>552</v>
      </c>
      <c r="D254" s="327" t="s">
        <v>230</v>
      </c>
      <c r="E254" s="328">
        <v>8</v>
      </c>
      <c r="F254" s="293" t="e">
        <f>#REF!</f>
        <v>#REF!</v>
      </c>
      <c r="G254" s="335" t="e">
        <f t="shared" si="11"/>
        <v>#REF!</v>
      </c>
      <c r="H254" s="329" t="e">
        <f t="shared" si="12"/>
        <v>#REF!</v>
      </c>
    </row>
    <row r="255" spans="1:8" s="257" customFormat="1" ht="15" customHeight="1" outlineLevel="1">
      <c r="A255" s="324" t="s">
        <v>553</v>
      </c>
      <c r="B255" s="334" t="s">
        <v>554</v>
      </c>
      <c r="C255" s="229" t="s">
        <v>555</v>
      </c>
      <c r="D255" s="327" t="s">
        <v>230</v>
      </c>
      <c r="E255" s="328">
        <v>4</v>
      </c>
      <c r="F255" s="293" t="e">
        <f>#REF!</f>
        <v>#REF!</v>
      </c>
      <c r="G255" s="335" t="e">
        <f t="shared" si="11"/>
        <v>#REF!</v>
      </c>
      <c r="H255" s="329" t="e">
        <f t="shared" si="12"/>
        <v>#REF!</v>
      </c>
    </row>
    <row r="256" spans="1:8" s="257" customFormat="1" ht="15" customHeight="1" outlineLevel="1">
      <c r="A256" s="324" t="s">
        <v>556</v>
      </c>
      <c r="B256" s="334" t="s">
        <v>557</v>
      </c>
      <c r="C256" s="229" t="s">
        <v>558</v>
      </c>
      <c r="D256" s="327" t="s">
        <v>230</v>
      </c>
      <c r="E256" s="328">
        <v>23</v>
      </c>
      <c r="F256" s="293" t="e">
        <f>#REF!</f>
        <v>#REF!</v>
      </c>
      <c r="G256" s="335" t="e">
        <f t="shared" si="11"/>
        <v>#REF!</v>
      </c>
      <c r="H256" s="329" t="e">
        <f t="shared" si="12"/>
        <v>#REF!</v>
      </c>
    </row>
    <row r="257" spans="1:8" s="257" customFormat="1" ht="15" customHeight="1" outlineLevel="1">
      <c r="A257" s="324" t="s">
        <v>559</v>
      </c>
      <c r="B257" s="334" t="s">
        <v>560</v>
      </c>
      <c r="C257" s="229" t="s">
        <v>561</v>
      </c>
      <c r="D257" s="327" t="s">
        <v>230</v>
      </c>
      <c r="E257" s="328">
        <v>34</v>
      </c>
      <c r="F257" s="293" t="e">
        <f>#REF!</f>
        <v>#REF!</v>
      </c>
      <c r="G257" s="335" t="e">
        <f t="shared" si="11"/>
        <v>#REF!</v>
      </c>
      <c r="H257" s="329" t="e">
        <f t="shared" si="12"/>
        <v>#REF!</v>
      </c>
    </row>
    <row r="258" spans="1:8" s="257" customFormat="1" ht="15" customHeight="1" outlineLevel="1">
      <c r="A258" s="324" t="s">
        <v>562</v>
      </c>
      <c r="B258" s="334" t="s">
        <v>563</v>
      </c>
      <c r="C258" s="229" t="s">
        <v>564</v>
      </c>
      <c r="D258" s="327" t="s">
        <v>230</v>
      </c>
      <c r="E258" s="328">
        <v>10</v>
      </c>
      <c r="F258" s="293" t="e">
        <f>#REF!</f>
        <v>#REF!</v>
      </c>
      <c r="G258" s="335" t="e">
        <f t="shared" si="11"/>
        <v>#REF!</v>
      </c>
      <c r="H258" s="329" t="e">
        <f t="shared" si="12"/>
        <v>#REF!</v>
      </c>
    </row>
    <row r="259" spans="1:8" s="257" customFormat="1" ht="15" customHeight="1" outlineLevel="1">
      <c r="A259" s="324" t="s">
        <v>565</v>
      </c>
      <c r="B259" s="334" t="s">
        <v>566</v>
      </c>
      <c r="C259" s="229" t="s">
        <v>567</v>
      </c>
      <c r="D259" s="327" t="s">
        <v>230</v>
      </c>
      <c r="E259" s="328">
        <v>34</v>
      </c>
      <c r="F259" s="293" t="e">
        <f>#REF!</f>
        <v>#REF!</v>
      </c>
      <c r="G259" s="335" t="e">
        <f t="shared" si="11"/>
        <v>#REF!</v>
      </c>
      <c r="H259" s="329" t="e">
        <f t="shared" si="12"/>
        <v>#REF!</v>
      </c>
    </row>
    <row r="260" spans="1:8" s="257" customFormat="1" ht="15" customHeight="1" outlineLevel="1">
      <c r="A260" s="324" t="s">
        <v>568</v>
      </c>
      <c r="B260" s="334">
        <v>11058</v>
      </c>
      <c r="C260" s="229" t="s">
        <v>569</v>
      </c>
      <c r="D260" s="327" t="s">
        <v>230</v>
      </c>
      <c r="E260" s="328">
        <v>170</v>
      </c>
      <c r="F260" s="293" t="e">
        <f>#REF!</f>
        <v>#REF!</v>
      </c>
      <c r="G260" s="335" t="e">
        <f t="shared" si="11"/>
        <v>#REF!</v>
      </c>
      <c r="H260" s="329" t="e">
        <f t="shared" si="12"/>
        <v>#REF!</v>
      </c>
    </row>
    <row r="261" spans="1:8" s="257" customFormat="1" ht="15" customHeight="1" outlineLevel="1">
      <c r="A261" s="324" t="s">
        <v>570</v>
      </c>
      <c r="B261" s="334">
        <v>4339</v>
      </c>
      <c r="C261" s="229" t="s">
        <v>571</v>
      </c>
      <c r="D261" s="327" t="s">
        <v>230</v>
      </c>
      <c r="E261" s="328">
        <v>320</v>
      </c>
      <c r="F261" s="293" t="e">
        <f>#REF!</f>
        <v>#REF!</v>
      </c>
      <c r="G261" s="335" t="e">
        <f t="shared" si="11"/>
        <v>#REF!</v>
      </c>
      <c r="H261" s="329" t="e">
        <f t="shared" si="12"/>
        <v>#REF!</v>
      </c>
    </row>
    <row r="262" spans="1:8" s="257" customFormat="1" ht="15" customHeight="1" outlineLevel="1">
      <c r="A262" s="324" t="s">
        <v>572</v>
      </c>
      <c r="B262" s="334">
        <v>39208</v>
      </c>
      <c r="C262" s="229" t="s">
        <v>573</v>
      </c>
      <c r="D262" s="327" t="s">
        <v>230</v>
      </c>
      <c r="E262" s="328">
        <v>320</v>
      </c>
      <c r="F262" s="293" t="e">
        <f>#REF!</f>
        <v>#REF!</v>
      </c>
      <c r="G262" s="335" t="e">
        <f t="shared" ref="G262:G325" si="13">SUM(F262*24.23%+F262)</f>
        <v>#REF!</v>
      </c>
      <c r="H262" s="329" t="e">
        <f t="shared" si="12"/>
        <v>#REF!</v>
      </c>
    </row>
    <row r="263" spans="1:8" s="257" customFormat="1" ht="15" customHeight="1" outlineLevel="1">
      <c r="A263" s="324" t="s">
        <v>574</v>
      </c>
      <c r="B263" s="334" t="s">
        <v>575</v>
      </c>
      <c r="C263" s="229" t="s">
        <v>576</v>
      </c>
      <c r="D263" s="327" t="s">
        <v>230</v>
      </c>
      <c r="E263" s="328">
        <v>52</v>
      </c>
      <c r="F263" s="293" t="e">
        <f>#REF!</f>
        <v>#REF!</v>
      </c>
      <c r="G263" s="335" t="e">
        <f t="shared" si="13"/>
        <v>#REF!</v>
      </c>
      <c r="H263" s="329" t="e">
        <f t="shared" si="12"/>
        <v>#REF!</v>
      </c>
    </row>
    <row r="264" spans="1:8" s="257" customFormat="1" ht="15" customHeight="1" outlineLevel="1">
      <c r="A264" s="324" t="s">
        <v>577</v>
      </c>
      <c r="B264" s="334">
        <v>39584</v>
      </c>
      <c r="C264" s="229" t="s">
        <v>578</v>
      </c>
      <c r="D264" s="327" t="s">
        <v>230</v>
      </c>
      <c r="E264" s="328">
        <v>1</v>
      </c>
      <c r="F264" s="293" t="e">
        <f>#REF!</f>
        <v>#REF!</v>
      </c>
      <c r="G264" s="335" t="e">
        <f t="shared" si="13"/>
        <v>#REF!</v>
      </c>
      <c r="H264" s="329" t="e">
        <f t="shared" si="12"/>
        <v>#REF!</v>
      </c>
    </row>
    <row r="265" spans="1:8" s="259" customFormat="1" ht="15" customHeight="1" outlineLevel="1">
      <c r="A265" s="360" t="s">
        <v>579</v>
      </c>
      <c r="B265" s="361"/>
      <c r="C265" s="362" t="s">
        <v>580</v>
      </c>
      <c r="D265" s="298"/>
      <c r="E265" s="299"/>
      <c r="F265" s="293"/>
      <c r="G265" s="335"/>
      <c r="H265" s="363"/>
    </row>
    <row r="266" spans="1:8" s="257" customFormat="1" ht="15" customHeight="1" outlineLevel="1">
      <c r="A266" s="324" t="s">
        <v>226</v>
      </c>
      <c r="B266" s="334"/>
      <c r="C266" s="229" t="s">
        <v>581</v>
      </c>
      <c r="D266" s="327" t="s">
        <v>230</v>
      </c>
      <c r="E266" s="328">
        <v>0</v>
      </c>
      <c r="F266" s="293" t="e">
        <f>#REF!</f>
        <v>#REF!</v>
      </c>
      <c r="G266" s="335" t="e">
        <f t="shared" si="13"/>
        <v>#REF!</v>
      </c>
      <c r="H266" s="329" t="e">
        <f t="shared" ref="H266:H296" si="14">SUM(E266*G266)</f>
        <v>#REF!</v>
      </c>
    </row>
    <row r="267" spans="1:8" s="257" customFormat="1" ht="15" customHeight="1" outlineLevel="1">
      <c r="A267" s="324" t="s">
        <v>579</v>
      </c>
      <c r="B267" s="334"/>
      <c r="C267" s="232" t="s">
        <v>234</v>
      </c>
      <c r="D267" s="356" t="s">
        <v>230</v>
      </c>
      <c r="E267" s="328">
        <v>0</v>
      </c>
      <c r="F267" s="293" t="e">
        <f>#REF!</f>
        <v>#REF!</v>
      </c>
      <c r="G267" s="335" t="e">
        <f t="shared" si="13"/>
        <v>#REF!</v>
      </c>
      <c r="H267" s="329" t="e">
        <f t="shared" si="14"/>
        <v>#REF!</v>
      </c>
    </row>
    <row r="268" spans="1:8" s="257" customFormat="1" ht="15" customHeight="1" outlineLevel="1">
      <c r="A268" s="324" t="s">
        <v>582</v>
      </c>
      <c r="B268" s="334"/>
      <c r="C268" s="232" t="s">
        <v>236</v>
      </c>
      <c r="D268" s="356" t="s">
        <v>230</v>
      </c>
      <c r="E268" s="328">
        <v>0</v>
      </c>
      <c r="F268" s="293" t="e">
        <f>#REF!</f>
        <v>#REF!</v>
      </c>
      <c r="G268" s="335" t="e">
        <f t="shared" si="13"/>
        <v>#REF!</v>
      </c>
      <c r="H268" s="329" t="e">
        <f t="shared" si="14"/>
        <v>#REF!</v>
      </c>
    </row>
    <row r="269" spans="1:8" s="257" customFormat="1" ht="15" customHeight="1" outlineLevel="1">
      <c r="A269" s="324" t="s">
        <v>583</v>
      </c>
      <c r="B269" s="334"/>
      <c r="C269" s="232" t="s">
        <v>238</v>
      </c>
      <c r="D269" s="356" t="s">
        <v>230</v>
      </c>
      <c r="E269" s="328">
        <v>0</v>
      </c>
      <c r="F269" s="293" t="e">
        <f>#REF!</f>
        <v>#REF!</v>
      </c>
      <c r="G269" s="335" t="e">
        <f t="shared" si="13"/>
        <v>#REF!</v>
      </c>
      <c r="H269" s="329" t="e">
        <f t="shared" si="14"/>
        <v>#REF!</v>
      </c>
    </row>
    <row r="270" spans="1:8" s="257" customFormat="1" ht="15" customHeight="1" outlineLevel="1">
      <c r="A270" s="324" t="s">
        <v>584</v>
      </c>
      <c r="B270" s="334"/>
      <c r="C270" s="232" t="s">
        <v>585</v>
      </c>
      <c r="D270" s="327" t="s">
        <v>230</v>
      </c>
      <c r="E270" s="328">
        <v>0</v>
      </c>
      <c r="F270" s="293" t="e">
        <f>#REF!</f>
        <v>#REF!</v>
      </c>
      <c r="G270" s="335" t="e">
        <f t="shared" si="13"/>
        <v>#REF!</v>
      </c>
      <c r="H270" s="329" t="e">
        <f t="shared" si="14"/>
        <v>#REF!</v>
      </c>
    </row>
    <row r="271" spans="1:8" s="257" customFormat="1" ht="15" customHeight="1" outlineLevel="1">
      <c r="A271" s="324" t="s">
        <v>586</v>
      </c>
      <c r="B271" s="334"/>
      <c r="C271" s="229" t="s">
        <v>587</v>
      </c>
      <c r="D271" s="327" t="s">
        <v>230</v>
      </c>
      <c r="E271" s="328">
        <v>0</v>
      </c>
      <c r="F271" s="293" t="e">
        <f>#REF!</f>
        <v>#REF!</v>
      </c>
      <c r="G271" s="335" t="e">
        <f t="shared" si="13"/>
        <v>#REF!</v>
      </c>
      <c r="H271" s="329" t="e">
        <f t="shared" si="14"/>
        <v>#REF!</v>
      </c>
    </row>
    <row r="272" spans="1:8" s="257" customFormat="1" ht="15" customHeight="1" outlineLevel="1">
      <c r="A272" s="324" t="s">
        <v>588</v>
      </c>
      <c r="B272" s="334"/>
      <c r="C272" s="232" t="s">
        <v>246</v>
      </c>
      <c r="D272" s="356" t="s">
        <v>230</v>
      </c>
      <c r="E272" s="328">
        <v>0</v>
      </c>
      <c r="F272" s="293" t="e">
        <f>#REF!</f>
        <v>#REF!</v>
      </c>
      <c r="G272" s="335" t="e">
        <f t="shared" si="13"/>
        <v>#REF!</v>
      </c>
      <c r="H272" s="329" t="e">
        <f t="shared" si="14"/>
        <v>#REF!</v>
      </c>
    </row>
    <row r="273" spans="1:8" s="257" customFormat="1" ht="15" customHeight="1" outlineLevel="1">
      <c r="A273" s="324" t="s">
        <v>589</v>
      </c>
      <c r="B273" s="334"/>
      <c r="C273" s="232" t="s">
        <v>248</v>
      </c>
      <c r="D273" s="356" t="s">
        <v>230</v>
      </c>
      <c r="E273" s="328">
        <v>0</v>
      </c>
      <c r="F273" s="293" t="e">
        <f>#REF!</f>
        <v>#REF!</v>
      </c>
      <c r="G273" s="335" t="e">
        <f t="shared" si="13"/>
        <v>#REF!</v>
      </c>
      <c r="H273" s="329" t="e">
        <f t="shared" si="14"/>
        <v>#REF!</v>
      </c>
    </row>
    <row r="274" spans="1:8" s="257" customFormat="1" ht="15" customHeight="1" outlineLevel="1">
      <c r="A274" s="324" t="s">
        <v>590</v>
      </c>
      <c r="B274" s="334"/>
      <c r="C274" s="232" t="s">
        <v>250</v>
      </c>
      <c r="D274" s="356" t="s">
        <v>230</v>
      </c>
      <c r="E274" s="328">
        <v>0</v>
      </c>
      <c r="F274" s="293" t="e">
        <f>#REF!</f>
        <v>#REF!</v>
      </c>
      <c r="G274" s="335" t="e">
        <f t="shared" si="13"/>
        <v>#REF!</v>
      </c>
      <c r="H274" s="329" t="e">
        <f t="shared" si="14"/>
        <v>#REF!</v>
      </c>
    </row>
    <row r="275" spans="1:8" s="257" customFormat="1" ht="15" customHeight="1" outlineLevel="1">
      <c r="A275" s="324" t="s">
        <v>591</v>
      </c>
      <c r="B275" s="334"/>
      <c r="C275" s="232" t="s">
        <v>252</v>
      </c>
      <c r="D275" s="356" t="s">
        <v>230</v>
      </c>
      <c r="E275" s="328">
        <v>0</v>
      </c>
      <c r="F275" s="293" t="e">
        <f>#REF!</f>
        <v>#REF!</v>
      </c>
      <c r="G275" s="335" t="e">
        <f t="shared" si="13"/>
        <v>#REF!</v>
      </c>
      <c r="H275" s="329" t="e">
        <f t="shared" si="14"/>
        <v>#REF!</v>
      </c>
    </row>
    <row r="276" spans="1:8" s="257" customFormat="1" ht="15" customHeight="1" outlineLevel="1">
      <c r="A276" s="324" t="s">
        <v>592</v>
      </c>
      <c r="B276" s="334"/>
      <c r="C276" s="232" t="s">
        <v>256</v>
      </c>
      <c r="D276" s="356" t="s">
        <v>230</v>
      </c>
      <c r="E276" s="328">
        <v>0</v>
      </c>
      <c r="F276" s="293" t="e">
        <f>#REF!</f>
        <v>#REF!</v>
      </c>
      <c r="G276" s="335" t="e">
        <f t="shared" si="13"/>
        <v>#REF!</v>
      </c>
      <c r="H276" s="329" t="e">
        <f t="shared" si="14"/>
        <v>#REF!</v>
      </c>
    </row>
    <row r="277" spans="1:8" s="257" customFormat="1" ht="15" customHeight="1" outlineLevel="1">
      <c r="A277" s="324" t="s">
        <v>593</v>
      </c>
      <c r="B277" s="334"/>
      <c r="C277" s="232" t="s">
        <v>258</v>
      </c>
      <c r="D277" s="356" t="s">
        <v>230</v>
      </c>
      <c r="E277" s="328">
        <v>0</v>
      </c>
      <c r="F277" s="293" t="e">
        <f>#REF!</f>
        <v>#REF!</v>
      </c>
      <c r="G277" s="335" t="e">
        <f t="shared" si="13"/>
        <v>#REF!</v>
      </c>
      <c r="H277" s="329" t="e">
        <f t="shared" si="14"/>
        <v>#REF!</v>
      </c>
    </row>
    <row r="278" spans="1:8" s="257" customFormat="1" ht="15" customHeight="1" outlineLevel="1">
      <c r="A278" s="324" t="s">
        <v>594</v>
      </c>
      <c r="B278" s="334"/>
      <c r="C278" s="232" t="s">
        <v>260</v>
      </c>
      <c r="D278" s="356" t="s">
        <v>230</v>
      </c>
      <c r="E278" s="328">
        <v>0</v>
      </c>
      <c r="F278" s="293" t="e">
        <f>#REF!</f>
        <v>#REF!</v>
      </c>
      <c r="G278" s="335" t="e">
        <f t="shared" si="13"/>
        <v>#REF!</v>
      </c>
      <c r="H278" s="329" t="e">
        <f t="shared" si="14"/>
        <v>#REF!</v>
      </c>
    </row>
    <row r="279" spans="1:8" s="257" customFormat="1" ht="15" customHeight="1" outlineLevel="1">
      <c r="A279" s="324" t="s">
        <v>595</v>
      </c>
      <c r="B279" s="334"/>
      <c r="C279" s="232" t="s">
        <v>262</v>
      </c>
      <c r="D279" s="356" t="s">
        <v>230</v>
      </c>
      <c r="E279" s="328">
        <v>0</v>
      </c>
      <c r="F279" s="293" t="e">
        <f>#REF!</f>
        <v>#REF!</v>
      </c>
      <c r="G279" s="335" t="e">
        <f t="shared" si="13"/>
        <v>#REF!</v>
      </c>
      <c r="H279" s="329" t="e">
        <f t="shared" si="14"/>
        <v>#REF!</v>
      </c>
    </row>
    <row r="280" spans="1:8" s="257" customFormat="1" ht="15" customHeight="1" outlineLevel="1">
      <c r="A280" s="324" t="s">
        <v>596</v>
      </c>
      <c r="B280" s="334"/>
      <c r="C280" s="232" t="s">
        <v>264</v>
      </c>
      <c r="D280" s="356" t="s">
        <v>230</v>
      </c>
      <c r="E280" s="328">
        <v>0</v>
      </c>
      <c r="F280" s="293" t="e">
        <f>#REF!</f>
        <v>#REF!</v>
      </c>
      <c r="G280" s="335" t="e">
        <f t="shared" si="13"/>
        <v>#REF!</v>
      </c>
      <c r="H280" s="329" t="e">
        <f t="shared" si="14"/>
        <v>#REF!</v>
      </c>
    </row>
    <row r="281" spans="1:8" s="257" customFormat="1" ht="27" customHeight="1" outlineLevel="1">
      <c r="A281" s="324" t="s">
        <v>597</v>
      </c>
      <c r="B281" s="334">
        <v>21134</v>
      </c>
      <c r="C281" s="232" t="s">
        <v>598</v>
      </c>
      <c r="D281" s="357" t="s">
        <v>230</v>
      </c>
      <c r="E281" s="328">
        <v>1</v>
      </c>
      <c r="F281" s="293" t="e">
        <f>#REF!</f>
        <v>#REF!</v>
      </c>
      <c r="G281" s="335" t="e">
        <f t="shared" si="13"/>
        <v>#REF!</v>
      </c>
      <c r="H281" s="329" t="e">
        <f t="shared" si="14"/>
        <v>#REF!</v>
      </c>
    </row>
    <row r="282" spans="1:8" s="257" customFormat="1" ht="15" customHeight="1" outlineLevel="1">
      <c r="A282" s="324" t="s">
        <v>599</v>
      </c>
      <c r="B282" s="334">
        <v>1798</v>
      </c>
      <c r="C282" s="232" t="s">
        <v>600</v>
      </c>
      <c r="D282" s="357" t="s">
        <v>230</v>
      </c>
      <c r="E282" s="328">
        <v>1</v>
      </c>
      <c r="F282" s="293" t="e">
        <f>#REF!</f>
        <v>#REF!</v>
      </c>
      <c r="G282" s="335" t="e">
        <f t="shared" si="13"/>
        <v>#REF!</v>
      </c>
      <c r="H282" s="329" t="e">
        <f t="shared" si="14"/>
        <v>#REF!</v>
      </c>
    </row>
    <row r="283" spans="1:8" s="257" customFormat="1" ht="15" customHeight="1" outlineLevel="1">
      <c r="A283" s="324" t="s">
        <v>601</v>
      </c>
      <c r="B283" s="334">
        <v>1100</v>
      </c>
      <c r="C283" s="232" t="s">
        <v>602</v>
      </c>
      <c r="D283" s="356" t="s">
        <v>230</v>
      </c>
      <c r="E283" s="328">
        <v>1</v>
      </c>
      <c r="F283" s="293" t="e">
        <f>#REF!</f>
        <v>#REF!</v>
      </c>
      <c r="G283" s="335" t="e">
        <f t="shared" si="13"/>
        <v>#REF!</v>
      </c>
      <c r="H283" s="329" t="e">
        <f t="shared" si="14"/>
        <v>#REF!</v>
      </c>
    </row>
    <row r="284" spans="1:8" s="257" customFormat="1" ht="15" customHeight="1" outlineLevel="1">
      <c r="A284" s="324" t="s">
        <v>603</v>
      </c>
      <c r="B284" s="103">
        <v>843</v>
      </c>
      <c r="C284" s="232" t="s">
        <v>282</v>
      </c>
      <c r="D284" s="357" t="s">
        <v>278</v>
      </c>
      <c r="E284" s="328">
        <v>1</v>
      </c>
      <c r="F284" s="293" t="e">
        <f>#REF!</f>
        <v>#REF!</v>
      </c>
      <c r="G284" s="335" t="e">
        <f t="shared" si="13"/>
        <v>#REF!</v>
      </c>
      <c r="H284" s="329" t="e">
        <f t="shared" si="14"/>
        <v>#REF!</v>
      </c>
    </row>
    <row r="285" spans="1:8" s="257" customFormat="1" ht="15" customHeight="1" outlineLevel="1">
      <c r="A285" s="324" t="s">
        <v>604</v>
      </c>
      <c r="B285" s="103">
        <v>853</v>
      </c>
      <c r="C285" s="232" t="s">
        <v>284</v>
      </c>
      <c r="D285" s="357" t="s">
        <v>278</v>
      </c>
      <c r="E285" s="328">
        <v>2</v>
      </c>
      <c r="F285" s="293" t="e">
        <f>#REF!</f>
        <v>#REF!</v>
      </c>
      <c r="G285" s="335" t="e">
        <f t="shared" si="13"/>
        <v>#REF!</v>
      </c>
      <c r="H285" s="329" t="e">
        <f t="shared" si="14"/>
        <v>#REF!</v>
      </c>
    </row>
    <row r="286" spans="1:8" s="257" customFormat="1" ht="15" customHeight="1" outlineLevel="1">
      <c r="A286" s="324" t="s">
        <v>605</v>
      </c>
      <c r="B286" s="103">
        <v>852</v>
      </c>
      <c r="C286" s="232" t="s">
        <v>286</v>
      </c>
      <c r="D286" s="357" t="s">
        <v>278</v>
      </c>
      <c r="E286" s="328">
        <v>4</v>
      </c>
      <c r="F286" s="293" t="e">
        <f>#REF!</f>
        <v>#REF!</v>
      </c>
      <c r="G286" s="335" t="e">
        <f t="shared" si="13"/>
        <v>#REF!</v>
      </c>
      <c r="H286" s="329" t="e">
        <f t="shared" si="14"/>
        <v>#REF!</v>
      </c>
    </row>
    <row r="287" spans="1:8" s="257" customFormat="1" ht="15" customHeight="1" outlineLevel="1">
      <c r="A287" s="324" t="s">
        <v>606</v>
      </c>
      <c r="B287" s="103">
        <v>855</v>
      </c>
      <c r="C287" s="232" t="s">
        <v>288</v>
      </c>
      <c r="D287" s="357" t="s">
        <v>278</v>
      </c>
      <c r="E287" s="328">
        <v>4</v>
      </c>
      <c r="F287" s="293" t="e">
        <f>#REF!</f>
        <v>#REF!</v>
      </c>
      <c r="G287" s="335" t="e">
        <f t="shared" si="13"/>
        <v>#REF!</v>
      </c>
      <c r="H287" s="329" t="e">
        <f t="shared" si="14"/>
        <v>#REF!</v>
      </c>
    </row>
    <row r="288" spans="1:8" s="257" customFormat="1" ht="15" customHeight="1" outlineLevel="1">
      <c r="A288" s="324" t="s">
        <v>607</v>
      </c>
      <c r="B288" s="103">
        <v>851</v>
      </c>
      <c r="C288" s="232" t="s">
        <v>290</v>
      </c>
      <c r="D288" s="357" t="s">
        <v>278</v>
      </c>
      <c r="E288" s="328">
        <v>38</v>
      </c>
      <c r="F288" s="293" t="e">
        <f>#REF!</f>
        <v>#REF!</v>
      </c>
      <c r="G288" s="335" t="e">
        <f t="shared" si="13"/>
        <v>#REF!</v>
      </c>
      <c r="H288" s="329" t="e">
        <f t="shared" si="14"/>
        <v>#REF!</v>
      </c>
    </row>
    <row r="289" spans="1:8" s="257" customFormat="1" ht="15" customHeight="1" outlineLevel="1">
      <c r="A289" s="324" t="s">
        <v>608</v>
      </c>
      <c r="B289" s="334">
        <v>72249</v>
      </c>
      <c r="C289" s="229" t="s">
        <v>609</v>
      </c>
      <c r="D289" s="327" t="s">
        <v>128</v>
      </c>
      <c r="E289" s="328">
        <v>6</v>
      </c>
      <c r="F289" s="293" t="e">
        <f>#REF!</f>
        <v>#REF!</v>
      </c>
      <c r="G289" s="335" t="e">
        <f t="shared" si="13"/>
        <v>#REF!</v>
      </c>
      <c r="H289" s="329" t="e">
        <f t="shared" si="14"/>
        <v>#REF!</v>
      </c>
    </row>
    <row r="290" spans="1:8" s="257" customFormat="1" ht="27" customHeight="1" outlineLevel="1">
      <c r="A290" s="324" t="s">
        <v>610</v>
      </c>
      <c r="B290" s="334">
        <v>1542</v>
      </c>
      <c r="C290" s="229" t="s">
        <v>611</v>
      </c>
      <c r="D290" s="327" t="s">
        <v>230</v>
      </c>
      <c r="E290" s="328">
        <v>2</v>
      </c>
      <c r="F290" s="293" t="e">
        <f>#REF!</f>
        <v>#REF!</v>
      </c>
      <c r="G290" s="335" t="e">
        <f t="shared" si="13"/>
        <v>#REF!</v>
      </c>
      <c r="H290" s="329" t="e">
        <f t="shared" si="14"/>
        <v>#REF!</v>
      </c>
    </row>
    <row r="291" spans="1:8" s="257" customFormat="1" ht="15" customHeight="1" outlineLevel="1">
      <c r="A291" s="324" t="s">
        <v>612</v>
      </c>
      <c r="B291" s="334">
        <v>345</v>
      </c>
      <c r="C291" s="229" t="s">
        <v>613</v>
      </c>
      <c r="D291" s="327" t="s">
        <v>100</v>
      </c>
      <c r="E291" s="328">
        <v>2</v>
      </c>
      <c r="F291" s="293" t="e">
        <f>#REF!</f>
        <v>#REF!</v>
      </c>
      <c r="G291" s="335" t="e">
        <f t="shared" si="13"/>
        <v>#REF!</v>
      </c>
      <c r="H291" s="329" t="e">
        <f t="shared" si="14"/>
        <v>#REF!</v>
      </c>
    </row>
    <row r="292" spans="1:8" s="257" customFormat="1" ht="12.75" outlineLevel="1">
      <c r="A292" s="324" t="s">
        <v>614</v>
      </c>
      <c r="B292" s="334">
        <v>1562</v>
      </c>
      <c r="C292" s="229" t="s">
        <v>338</v>
      </c>
      <c r="D292" s="327" t="s">
        <v>230</v>
      </c>
      <c r="E292" s="328">
        <v>1</v>
      </c>
      <c r="F292" s="293" t="e">
        <f>#REF!</f>
        <v>#REF!</v>
      </c>
      <c r="G292" s="335" t="e">
        <f t="shared" si="13"/>
        <v>#REF!</v>
      </c>
      <c r="H292" s="329" t="e">
        <f t="shared" si="14"/>
        <v>#REF!</v>
      </c>
    </row>
    <row r="293" spans="1:8" s="257" customFormat="1" ht="25.5" outlineLevel="1">
      <c r="A293" s="324" t="s">
        <v>615</v>
      </c>
      <c r="B293" s="334">
        <v>83370</v>
      </c>
      <c r="C293" s="229" t="s">
        <v>616</v>
      </c>
      <c r="D293" s="327" t="s">
        <v>230</v>
      </c>
      <c r="E293" s="328">
        <v>1</v>
      </c>
      <c r="F293" s="293" t="e">
        <f>#REF!</f>
        <v>#REF!</v>
      </c>
      <c r="G293" s="335" t="e">
        <f t="shared" si="13"/>
        <v>#REF!</v>
      </c>
      <c r="H293" s="329" t="e">
        <f t="shared" si="14"/>
        <v>#REF!</v>
      </c>
    </row>
    <row r="294" spans="1:8" s="257" customFormat="1" ht="27" customHeight="1" outlineLevel="1">
      <c r="A294" s="324" t="s">
        <v>617</v>
      </c>
      <c r="B294" s="334">
        <v>83448</v>
      </c>
      <c r="C294" s="229" t="s">
        <v>618</v>
      </c>
      <c r="D294" s="327" t="s">
        <v>230</v>
      </c>
      <c r="E294" s="328">
        <v>3</v>
      </c>
      <c r="F294" s="293" t="e">
        <f>#REF!</f>
        <v>#REF!</v>
      </c>
      <c r="G294" s="335" t="e">
        <f t="shared" si="13"/>
        <v>#REF!</v>
      </c>
      <c r="H294" s="329" t="e">
        <f t="shared" si="14"/>
        <v>#REF!</v>
      </c>
    </row>
    <row r="295" spans="1:8" s="257" customFormat="1" ht="15" customHeight="1" outlineLevel="1">
      <c r="A295" s="324" t="s">
        <v>619</v>
      </c>
      <c r="B295" s="334">
        <v>91943</v>
      </c>
      <c r="C295" s="229" t="s">
        <v>620</v>
      </c>
      <c r="D295" s="327" t="s">
        <v>230</v>
      </c>
      <c r="E295" s="328">
        <v>4</v>
      </c>
      <c r="F295" s="293" t="e">
        <f>#REF!</f>
        <v>#REF!</v>
      </c>
      <c r="G295" s="335" t="e">
        <f t="shared" si="13"/>
        <v>#REF!</v>
      </c>
      <c r="H295" s="329" t="e">
        <f t="shared" si="14"/>
        <v>#REF!</v>
      </c>
    </row>
    <row r="296" spans="1:8" s="257" customFormat="1" ht="15" customHeight="1" outlineLevel="1">
      <c r="A296" s="336" t="s">
        <v>621</v>
      </c>
      <c r="B296" s="334">
        <v>12142</v>
      </c>
      <c r="C296" s="364" t="s">
        <v>622</v>
      </c>
      <c r="D296" s="338" t="s">
        <v>230</v>
      </c>
      <c r="E296" s="328">
        <v>9</v>
      </c>
      <c r="F296" s="293" t="e">
        <f>#REF!</f>
        <v>#REF!</v>
      </c>
      <c r="G296" s="335" t="e">
        <f t="shared" si="13"/>
        <v>#REF!</v>
      </c>
      <c r="H296" s="340" t="e">
        <f t="shared" si="14"/>
        <v>#REF!</v>
      </c>
    </row>
    <row r="297" spans="1:8" s="257" customFormat="1" ht="15" customHeight="1">
      <c r="A297" s="308">
        <v>13</v>
      </c>
      <c r="B297" s="365"/>
      <c r="C297" s="310" t="s">
        <v>623</v>
      </c>
      <c r="D297" s="311"/>
      <c r="E297" s="312"/>
      <c r="F297" s="312"/>
      <c r="G297" s="311"/>
      <c r="H297" s="317" t="e">
        <f>SUM(H298:H441)</f>
        <v>#REF!</v>
      </c>
    </row>
    <row r="298" spans="1:8" s="257" customFormat="1" ht="15" customHeight="1" outlineLevel="1">
      <c r="A298" s="318" t="s">
        <v>624</v>
      </c>
      <c r="B298" s="366"/>
      <c r="C298" s="367" t="s">
        <v>625</v>
      </c>
      <c r="D298" s="368"/>
      <c r="E298" s="369"/>
      <c r="F298" s="293" t="e">
        <f>#REF!</f>
        <v>#REF!</v>
      </c>
      <c r="G298" s="335" t="e">
        <f t="shared" si="13"/>
        <v>#REF!</v>
      </c>
      <c r="H298" s="323"/>
    </row>
    <row r="299" spans="1:8" s="257" customFormat="1" ht="38.25" outlineLevel="1">
      <c r="A299" s="324" t="s">
        <v>626</v>
      </c>
      <c r="B299" s="334">
        <v>89957</v>
      </c>
      <c r="C299" s="326" t="s">
        <v>627</v>
      </c>
      <c r="D299" s="343" t="s">
        <v>628</v>
      </c>
      <c r="E299" s="328">
        <v>7.2</v>
      </c>
      <c r="F299" s="293" t="e">
        <f>#REF!</f>
        <v>#REF!</v>
      </c>
      <c r="G299" s="335" t="e">
        <f t="shared" si="13"/>
        <v>#REF!</v>
      </c>
      <c r="H299" s="329" t="e">
        <f>SUM(E299*G299)</f>
        <v>#REF!</v>
      </c>
    </row>
    <row r="300" spans="1:8" s="257" customFormat="1" ht="15" customHeight="1" outlineLevel="1">
      <c r="A300" s="330" t="s">
        <v>629</v>
      </c>
      <c r="B300" s="370"/>
      <c r="C300" s="332" t="s">
        <v>630</v>
      </c>
      <c r="D300" s="343"/>
      <c r="E300" s="326"/>
      <c r="F300" s="293"/>
      <c r="G300" s="335"/>
      <c r="H300" s="333"/>
    </row>
    <row r="301" spans="1:8" s="257" customFormat="1" ht="38.25" customHeight="1" outlineLevel="1">
      <c r="A301" s="324" t="s">
        <v>631</v>
      </c>
      <c r="B301" s="334">
        <v>86889</v>
      </c>
      <c r="C301" s="326" t="s">
        <v>632</v>
      </c>
      <c r="D301" s="371" t="s">
        <v>162</v>
      </c>
      <c r="E301" s="328">
        <v>8</v>
      </c>
      <c r="F301" s="293" t="e">
        <f>#REF!</f>
        <v>#REF!</v>
      </c>
      <c r="G301" s="335" t="e">
        <f t="shared" si="13"/>
        <v>#REF!</v>
      </c>
      <c r="H301" s="329" t="e">
        <f t="shared" ref="H301:H309" si="15">SUM(E301*G301)</f>
        <v>#REF!</v>
      </c>
    </row>
    <row r="302" spans="1:8" s="257" customFormat="1" ht="15" customHeight="1" outlineLevel="1">
      <c r="A302" s="324" t="s">
        <v>633</v>
      </c>
      <c r="B302" s="334">
        <v>86916</v>
      </c>
      <c r="C302" s="372" t="s">
        <v>634</v>
      </c>
      <c r="D302" s="371" t="s">
        <v>635</v>
      </c>
      <c r="E302" s="328">
        <v>1</v>
      </c>
      <c r="F302" s="293" t="e">
        <f>#REF!</f>
        <v>#REF!</v>
      </c>
      <c r="G302" s="335" t="e">
        <f t="shared" si="13"/>
        <v>#REF!</v>
      </c>
      <c r="H302" s="329" t="e">
        <f t="shared" si="15"/>
        <v>#REF!</v>
      </c>
    </row>
    <row r="303" spans="1:8" s="257" customFormat="1" ht="15" customHeight="1" outlineLevel="1">
      <c r="A303" s="324" t="s">
        <v>636</v>
      </c>
      <c r="B303" s="334">
        <v>37400</v>
      </c>
      <c r="C303" s="372" t="s">
        <v>637</v>
      </c>
      <c r="D303" s="371" t="s">
        <v>635</v>
      </c>
      <c r="E303" s="328">
        <v>17</v>
      </c>
      <c r="F303" s="293" t="e">
        <f>#REF!</f>
        <v>#REF!</v>
      </c>
      <c r="G303" s="335" t="e">
        <f t="shared" si="13"/>
        <v>#REF!</v>
      </c>
      <c r="H303" s="329" t="e">
        <f t="shared" si="15"/>
        <v>#REF!</v>
      </c>
    </row>
    <row r="304" spans="1:8" s="257" customFormat="1" ht="15" customHeight="1" outlineLevel="1">
      <c r="A304" s="324" t="s">
        <v>638</v>
      </c>
      <c r="B304" s="334">
        <v>88571</v>
      </c>
      <c r="C304" s="372" t="s">
        <v>639</v>
      </c>
      <c r="D304" s="371" t="s">
        <v>635</v>
      </c>
      <c r="E304" s="328">
        <v>19</v>
      </c>
      <c r="F304" s="293" t="e">
        <f>#REF!</f>
        <v>#REF!</v>
      </c>
      <c r="G304" s="335" t="e">
        <f t="shared" si="13"/>
        <v>#REF!</v>
      </c>
      <c r="H304" s="329" t="e">
        <f t="shared" si="15"/>
        <v>#REF!</v>
      </c>
    </row>
    <row r="305" spans="1:8" s="257" customFormat="1" ht="15" customHeight="1" outlineLevel="1">
      <c r="A305" s="324" t="s">
        <v>640</v>
      </c>
      <c r="B305" s="334">
        <v>377</v>
      </c>
      <c r="C305" s="372" t="s">
        <v>641</v>
      </c>
      <c r="D305" s="371" t="s">
        <v>635</v>
      </c>
      <c r="E305" s="328">
        <v>17</v>
      </c>
      <c r="F305" s="293" t="e">
        <f>#REF!</f>
        <v>#REF!</v>
      </c>
      <c r="G305" s="335" t="e">
        <f t="shared" si="13"/>
        <v>#REF!</v>
      </c>
      <c r="H305" s="329" t="e">
        <f t="shared" si="15"/>
        <v>#REF!</v>
      </c>
    </row>
    <row r="306" spans="1:8" s="257" customFormat="1" ht="15" customHeight="1" outlineLevel="1">
      <c r="A306" s="324" t="s">
        <v>642</v>
      </c>
      <c r="B306" s="334">
        <v>86888</v>
      </c>
      <c r="C306" s="372" t="s">
        <v>643</v>
      </c>
      <c r="D306" s="371" t="s">
        <v>635</v>
      </c>
      <c r="E306" s="328">
        <v>17</v>
      </c>
      <c r="F306" s="293" t="e">
        <f>#REF!</f>
        <v>#REF!</v>
      </c>
      <c r="G306" s="335" t="e">
        <f t="shared" si="13"/>
        <v>#REF!</v>
      </c>
      <c r="H306" s="329" t="e">
        <f t="shared" si="15"/>
        <v>#REF!</v>
      </c>
    </row>
    <row r="307" spans="1:8" s="257" customFormat="1" ht="15" customHeight="1" outlineLevel="1">
      <c r="A307" s="324" t="s">
        <v>644</v>
      </c>
      <c r="B307" s="334">
        <v>86939</v>
      </c>
      <c r="C307" s="372" t="s">
        <v>645</v>
      </c>
      <c r="D307" s="371" t="s">
        <v>635</v>
      </c>
      <c r="E307" s="328">
        <v>12</v>
      </c>
      <c r="F307" s="293" t="e">
        <f>#REF!</f>
        <v>#REF!</v>
      </c>
      <c r="G307" s="335" t="e">
        <f t="shared" si="13"/>
        <v>#REF!</v>
      </c>
      <c r="H307" s="329" t="e">
        <f t="shared" si="15"/>
        <v>#REF!</v>
      </c>
    </row>
    <row r="308" spans="1:8" s="257" customFormat="1" ht="26.25" customHeight="1" outlineLevel="1">
      <c r="A308" s="324" t="s">
        <v>646</v>
      </c>
      <c r="B308" s="334">
        <v>9535</v>
      </c>
      <c r="C308" s="372" t="s">
        <v>647</v>
      </c>
      <c r="D308" s="371" t="s">
        <v>635</v>
      </c>
      <c r="E308" s="328">
        <v>9</v>
      </c>
      <c r="F308" s="293" t="e">
        <f>#REF!</f>
        <v>#REF!</v>
      </c>
      <c r="G308" s="335" t="e">
        <f t="shared" si="13"/>
        <v>#REF!</v>
      </c>
      <c r="H308" s="329" t="e">
        <f t="shared" si="15"/>
        <v>#REF!</v>
      </c>
    </row>
    <row r="309" spans="1:8" s="257" customFormat="1" ht="15" customHeight="1" outlineLevel="1">
      <c r="A309" s="324" t="s">
        <v>648</v>
      </c>
      <c r="B309" s="334">
        <v>88571</v>
      </c>
      <c r="C309" s="421" t="s">
        <v>649</v>
      </c>
      <c r="D309" s="371" t="s">
        <v>635</v>
      </c>
      <c r="E309" s="328">
        <v>11</v>
      </c>
      <c r="F309" s="293" t="e">
        <f>#REF!</f>
        <v>#REF!</v>
      </c>
      <c r="G309" s="335" t="e">
        <f t="shared" si="13"/>
        <v>#REF!</v>
      </c>
      <c r="H309" s="329" t="e">
        <f t="shared" si="15"/>
        <v>#REF!</v>
      </c>
    </row>
    <row r="310" spans="1:8" s="257" customFormat="1" ht="15" customHeight="1" outlineLevel="1">
      <c r="A310" s="330" t="s">
        <v>650</v>
      </c>
      <c r="B310" s="334"/>
      <c r="C310" s="374" t="s">
        <v>651</v>
      </c>
      <c r="D310" s="371"/>
      <c r="E310" s="328"/>
      <c r="F310" s="293" t="e">
        <f>#REF!</f>
        <v>#REF!</v>
      </c>
      <c r="G310" s="335"/>
      <c r="H310" s="333"/>
    </row>
    <row r="311" spans="1:8" s="257" customFormat="1" ht="15" customHeight="1" outlineLevel="1">
      <c r="A311" s="324" t="s">
        <v>652</v>
      </c>
      <c r="B311" s="334" t="s">
        <v>653</v>
      </c>
      <c r="C311" s="375" t="s">
        <v>654</v>
      </c>
      <c r="D311" s="371" t="s">
        <v>128</v>
      </c>
      <c r="E311" s="328">
        <v>60</v>
      </c>
      <c r="F311" s="293" t="e">
        <f>#REF!</f>
        <v>#REF!</v>
      </c>
      <c r="G311" s="335" t="e">
        <f t="shared" si="13"/>
        <v>#REF!</v>
      </c>
      <c r="H311" s="329" t="e">
        <f t="shared" ref="H311:H341" si="16">SUM(E311*G311)</f>
        <v>#REF!</v>
      </c>
    </row>
    <row r="312" spans="1:8" s="257" customFormat="1" ht="54" customHeight="1" outlineLevel="1">
      <c r="A312" s="324" t="s">
        <v>655</v>
      </c>
      <c r="B312" s="343"/>
      <c r="C312" s="375" t="s">
        <v>656</v>
      </c>
      <c r="D312" s="371"/>
      <c r="E312" s="376"/>
      <c r="F312" s="293"/>
      <c r="G312" s="335"/>
      <c r="H312" s="329"/>
    </row>
    <row r="313" spans="1:8" s="257" customFormat="1" ht="15" customHeight="1" outlineLevel="1">
      <c r="A313" s="377" t="s">
        <v>657</v>
      </c>
      <c r="B313" s="378" t="s">
        <v>658</v>
      </c>
      <c r="C313" s="379" t="s">
        <v>659</v>
      </c>
      <c r="D313" s="380" t="s">
        <v>162</v>
      </c>
      <c r="E313" s="299">
        <v>1</v>
      </c>
      <c r="F313" s="293" t="e">
        <f>#REF!</f>
        <v>#REF!</v>
      </c>
      <c r="G313" s="335" t="e">
        <f t="shared" si="13"/>
        <v>#REF!</v>
      </c>
      <c r="H313" s="381" t="e">
        <f t="shared" si="16"/>
        <v>#REF!</v>
      </c>
    </row>
    <row r="314" spans="1:8" s="257" customFormat="1" ht="15" customHeight="1" outlineLevel="1">
      <c r="A314" s="377" t="s">
        <v>660</v>
      </c>
      <c r="B314" s="378" t="s">
        <v>661</v>
      </c>
      <c r="C314" s="379" t="s">
        <v>662</v>
      </c>
      <c r="D314" s="380" t="s">
        <v>162</v>
      </c>
      <c r="E314" s="299">
        <v>1</v>
      </c>
      <c r="F314" s="293" t="e">
        <f>#REF!</f>
        <v>#REF!</v>
      </c>
      <c r="G314" s="335" t="e">
        <f t="shared" si="13"/>
        <v>#REF!</v>
      </c>
      <c r="H314" s="381" t="e">
        <f t="shared" si="16"/>
        <v>#REF!</v>
      </c>
    </row>
    <row r="315" spans="1:8" s="259" customFormat="1" ht="15" customHeight="1" outlineLevel="1">
      <c r="A315" s="377" t="s">
        <v>663</v>
      </c>
      <c r="B315" s="378" t="s">
        <v>664</v>
      </c>
      <c r="C315" s="382" t="s">
        <v>665</v>
      </c>
      <c r="D315" s="383" t="s">
        <v>162</v>
      </c>
      <c r="E315" s="299">
        <v>1</v>
      </c>
      <c r="F315" s="293" t="e">
        <f>#REF!</f>
        <v>#REF!</v>
      </c>
      <c r="G315" s="335" t="e">
        <f t="shared" si="13"/>
        <v>#REF!</v>
      </c>
      <c r="H315" s="384" t="e">
        <f t="shared" si="16"/>
        <v>#REF!</v>
      </c>
    </row>
    <row r="316" spans="1:8" s="257" customFormat="1" ht="15" customHeight="1" outlineLevel="1">
      <c r="A316" s="344" t="s">
        <v>666</v>
      </c>
      <c r="B316" s="378" t="s">
        <v>667</v>
      </c>
      <c r="C316" s="385" t="s">
        <v>668</v>
      </c>
      <c r="D316" s="386" t="s">
        <v>128</v>
      </c>
      <c r="E316" s="328">
        <v>60</v>
      </c>
      <c r="F316" s="293" t="e">
        <f>#REF!</f>
        <v>#REF!</v>
      </c>
      <c r="G316" s="335" t="e">
        <f t="shared" si="13"/>
        <v>#REF!</v>
      </c>
      <c r="H316" s="348" t="e">
        <f t="shared" si="16"/>
        <v>#REF!</v>
      </c>
    </row>
    <row r="317" spans="1:8" s="257" customFormat="1" ht="15" customHeight="1" outlineLevel="1">
      <c r="A317" s="324" t="s">
        <v>669</v>
      </c>
      <c r="B317" s="378" t="s">
        <v>670</v>
      </c>
      <c r="C317" s="375" t="s">
        <v>671</v>
      </c>
      <c r="D317" s="371" t="s">
        <v>128</v>
      </c>
      <c r="E317" s="328">
        <v>60</v>
      </c>
      <c r="F317" s="293" t="e">
        <f>#REF!</f>
        <v>#REF!</v>
      </c>
      <c r="G317" s="335" t="e">
        <f t="shared" si="13"/>
        <v>#REF!</v>
      </c>
      <c r="H317" s="329" t="e">
        <f t="shared" si="16"/>
        <v>#REF!</v>
      </c>
    </row>
    <row r="318" spans="1:8" s="257" customFormat="1" ht="15" customHeight="1" outlineLevel="1">
      <c r="A318" s="324" t="s">
        <v>672</v>
      </c>
      <c r="B318" s="334">
        <v>83656</v>
      </c>
      <c r="C318" s="375" t="s">
        <v>673</v>
      </c>
      <c r="D318" s="371" t="s">
        <v>128</v>
      </c>
      <c r="E318" s="328">
        <v>18</v>
      </c>
      <c r="F318" s="293" t="e">
        <f>#REF!</f>
        <v>#REF!</v>
      </c>
      <c r="G318" s="335" t="e">
        <f t="shared" si="13"/>
        <v>#REF!</v>
      </c>
      <c r="H318" s="329" t="e">
        <f t="shared" si="16"/>
        <v>#REF!</v>
      </c>
    </row>
    <row r="319" spans="1:8" s="257" customFormat="1" ht="15" customHeight="1" outlineLevel="1">
      <c r="A319" s="324" t="s">
        <v>674</v>
      </c>
      <c r="B319" s="334" t="s">
        <v>675</v>
      </c>
      <c r="C319" s="375" t="s">
        <v>676</v>
      </c>
      <c r="D319" s="371" t="s">
        <v>35</v>
      </c>
      <c r="E319" s="328">
        <v>3</v>
      </c>
      <c r="F319" s="293" t="e">
        <f>#REF!</f>
        <v>#REF!</v>
      </c>
      <c r="G319" s="335" t="e">
        <f t="shared" si="13"/>
        <v>#REF!</v>
      </c>
      <c r="H319" s="329" t="e">
        <f t="shared" si="16"/>
        <v>#REF!</v>
      </c>
    </row>
    <row r="320" spans="1:8" s="257" customFormat="1" ht="15" customHeight="1" outlineLevel="1">
      <c r="A320" s="324" t="s">
        <v>677</v>
      </c>
      <c r="B320" s="334" t="s">
        <v>678</v>
      </c>
      <c r="C320" s="375" t="s">
        <v>679</v>
      </c>
      <c r="D320" s="371" t="s">
        <v>35</v>
      </c>
      <c r="E320" s="328">
        <v>3</v>
      </c>
      <c r="F320" s="293" t="e">
        <f>#REF!</f>
        <v>#REF!</v>
      </c>
      <c r="G320" s="335" t="e">
        <f t="shared" si="13"/>
        <v>#REF!</v>
      </c>
      <c r="H320" s="329" t="e">
        <f t="shared" si="16"/>
        <v>#REF!</v>
      </c>
    </row>
    <row r="321" spans="1:8" s="257" customFormat="1" ht="15" customHeight="1" outlineLevel="1">
      <c r="A321" s="324" t="s">
        <v>680</v>
      </c>
      <c r="B321" s="334" t="s">
        <v>681</v>
      </c>
      <c r="C321" s="375" t="s">
        <v>682</v>
      </c>
      <c r="D321" s="371" t="s">
        <v>683</v>
      </c>
      <c r="E321" s="328">
        <v>24</v>
      </c>
      <c r="F321" s="293" t="e">
        <f>#REF!</f>
        <v>#REF!</v>
      </c>
      <c r="G321" s="335" t="e">
        <f t="shared" si="13"/>
        <v>#REF!</v>
      </c>
      <c r="H321" s="329" t="e">
        <f t="shared" si="16"/>
        <v>#REF!</v>
      </c>
    </row>
    <row r="322" spans="1:8" s="257" customFormat="1" ht="15" customHeight="1" outlineLevel="1">
      <c r="A322" s="324" t="s">
        <v>684</v>
      </c>
      <c r="B322" s="334" t="s">
        <v>685</v>
      </c>
      <c r="C322" s="375" t="s">
        <v>686</v>
      </c>
      <c r="D322" s="371" t="s">
        <v>683</v>
      </c>
      <c r="E322" s="328">
        <v>35</v>
      </c>
      <c r="F322" s="293" t="e">
        <f>#REF!</f>
        <v>#REF!</v>
      </c>
      <c r="G322" s="335" t="e">
        <f t="shared" si="13"/>
        <v>#REF!</v>
      </c>
      <c r="H322" s="329" t="e">
        <f t="shared" si="16"/>
        <v>#REF!</v>
      </c>
    </row>
    <row r="323" spans="1:8" s="257" customFormat="1" ht="15" customHeight="1" outlineLevel="1">
      <c r="A323" s="324" t="s">
        <v>687</v>
      </c>
      <c r="B323" s="334" t="s">
        <v>688</v>
      </c>
      <c r="C323" s="375" t="s">
        <v>689</v>
      </c>
      <c r="D323" s="371" t="s">
        <v>162</v>
      </c>
      <c r="E323" s="328">
        <v>1</v>
      </c>
      <c r="F323" s="293" t="e">
        <f>#REF!</f>
        <v>#REF!</v>
      </c>
      <c r="G323" s="335" t="e">
        <f t="shared" si="13"/>
        <v>#REF!</v>
      </c>
      <c r="H323" s="329" t="e">
        <f t="shared" si="16"/>
        <v>#REF!</v>
      </c>
    </row>
    <row r="324" spans="1:8" s="257" customFormat="1" ht="15" customHeight="1" outlineLevel="1">
      <c r="A324" s="324" t="s">
        <v>690</v>
      </c>
      <c r="B324" s="334" t="s">
        <v>691</v>
      </c>
      <c r="C324" s="375" t="s">
        <v>692</v>
      </c>
      <c r="D324" s="371" t="s">
        <v>162</v>
      </c>
      <c r="E324" s="328">
        <v>1</v>
      </c>
      <c r="F324" s="293" t="e">
        <f>#REF!</f>
        <v>#REF!</v>
      </c>
      <c r="G324" s="335" t="e">
        <f t="shared" si="13"/>
        <v>#REF!</v>
      </c>
      <c r="H324" s="329" t="e">
        <f t="shared" si="16"/>
        <v>#REF!</v>
      </c>
    </row>
    <row r="325" spans="1:8" s="257" customFormat="1" ht="15" customHeight="1" outlineLevel="1">
      <c r="A325" s="324" t="s">
        <v>693</v>
      </c>
      <c r="B325" s="334" t="s">
        <v>694</v>
      </c>
      <c r="C325" s="375" t="s">
        <v>695</v>
      </c>
      <c r="D325" s="371" t="s">
        <v>162</v>
      </c>
      <c r="E325" s="328">
        <v>1</v>
      </c>
      <c r="F325" s="293" t="e">
        <f>#REF!</f>
        <v>#REF!</v>
      </c>
      <c r="G325" s="335" t="e">
        <f t="shared" si="13"/>
        <v>#REF!</v>
      </c>
      <c r="H325" s="329" t="e">
        <f t="shared" si="16"/>
        <v>#REF!</v>
      </c>
    </row>
    <row r="326" spans="1:8" s="257" customFormat="1" ht="15" customHeight="1" outlineLevel="1">
      <c r="A326" s="324" t="s">
        <v>696</v>
      </c>
      <c r="B326" s="334" t="s">
        <v>697</v>
      </c>
      <c r="C326" s="375" t="s">
        <v>698</v>
      </c>
      <c r="D326" s="371" t="s">
        <v>162</v>
      </c>
      <c r="E326" s="328">
        <v>1</v>
      </c>
      <c r="F326" s="293" t="e">
        <f>#REF!</f>
        <v>#REF!</v>
      </c>
      <c r="G326" s="335" t="e">
        <v>#REF!</v>
      </c>
      <c r="H326" s="329" t="e">
        <f t="shared" si="16"/>
        <v>#REF!</v>
      </c>
    </row>
    <row r="327" spans="1:8" s="257" customFormat="1" ht="28.5" customHeight="1" outlineLevel="1">
      <c r="A327" s="324" t="s">
        <v>699</v>
      </c>
      <c r="B327" s="334">
        <v>750</v>
      </c>
      <c r="C327" s="387" t="s">
        <v>700</v>
      </c>
      <c r="D327" s="371" t="s">
        <v>162</v>
      </c>
      <c r="E327" s="328">
        <v>1</v>
      </c>
      <c r="F327" s="293" t="e">
        <f>#REF!</f>
        <v>#REF!</v>
      </c>
      <c r="G327" t="e">
        <v>#REF!</v>
      </c>
      <c r="H327" s="329" t="e">
        <f t="shared" si="16"/>
        <v>#REF!</v>
      </c>
    </row>
    <row r="328" spans="1:8" s="257" customFormat="1" ht="15" customHeight="1" outlineLevel="1">
      <c r="A328" s="324" t="s">
        <v>701</v>
      </c>
      <c r="B328" s="334">
        <v>3912</v>
      </c>
      <c r="C328" s="375" t="s">
        <v>702</v>
      </c>
      <c r="D328" s="371" t="s">
        <v>162</v>
      </c>
      <c r="E328" s="328">
        <v>9</v>
      </c>
      <c r="F328" s="293" t="e">
        <f>#REF!</f>
        <v>#REF!</v>
      </c>
      <c r="G328" t="e">
        <v>#REF!</v>
      </c>
      <c r="H328" s="329" t="e">
        <f t="shared" si="16"/>
        <v>#REF!</v>
      </c>
    </row>
    <row r="329" spans="1:8" s="257" customFormat="1" ht="15" customHeight="1" outlineLevel="1">
      <c r="A329" s="324" t="s">
        <v>703</v>
      </c>
      <c r="B329" s="334">
        <v>89449</v>
      </c>
      <c r="C329" s="375" t="s">
        <v>704</v>
      </c>
      <c r="D329" s="371" t="s">
        <v>128</v>
      </c>
      <c r="E329" s="328">
        <v>36</v>
      </c>
      <c r="F329" s="293" t="e">
        <f>#REF!</f>
        <v>#REF!</v>
      </c>
      <c r="G329" t="e">
        <v>#REF!</v>
      </c>
      <c r="H329" s="329" t="e">
        <f t="shared" si="16"/>
        <v>#REF!</v>
      </c>
    </row>
    <row r="330" spans="1:8" s="257" customFormat="1" ht="15" customHeight="1" outlineLevel="1">
      <c r="A330" s="324" t="s">
        <v>705</v>
      </c>
      <c r="B330" s="334">
        <v>1790</v>
      </c>
      <c r="C330" s="375" t="s">
        <v>706</v>
      </c>
      <c r="D330" s="371" t="s">
        <v>162</v>
      </c>
      <c r="E330" s="328">
        <v>1</v>
      </c>
      <c r="F330" s="293" t="e">
        <f>#REF!</f>
        <v>#REF!</v>
      </c>
      <c r="G330" t="e">
        <v>#REF!</v>
      </c>
      <c r="H330" s="329" t="e">
        <f t="shared" si="16"/>
        <v>#REF!</v>
      </c>
    </row>
    <row r="331" spans="1:8" s="257" customFormat="1" ht="15" customHeight="1" outlineLevel="1">
      <c r="A331" s="324" t="s">
        <v>707</v>
      </c>
      <c r="B331" s="334">
        <v>92640</v>
      </c>
      <c r="C331" s="375" t="s">
        <v>708</v>
      </c>
      <c r="D331" s="371" t="s">
        <v>162</v>
      </c>
      <c r="E331" s="328">
        <v>1</v>
      </c>
      <c r="F331" s="293" t="e">
        <f>#REF!</f>
        <v>#REF!</v>
      </c>
      <c r="G331" t="e">
        <v>#REF!</v>
      </c>
      <c r="H331" s="329" t="e">
        <f t="shared" si="16"/>
        <v>#REF!</v>
      </c>
    </row>
    <row r="332" spans="1:8" s="257" customFormat="1" ht="15" customHeight="1" outlineLevel="1">
      <c r="A332" s="324" t="s">
        <v>709</v>
      </c>
      <c r="B332" s="334">
        <v>92889</v>
      </c>
      <c r="C332" s="375" t="s">
        <v>710</v>
      </c>
      <c r="D332" s="371" t="s">
        <v>162</v>
      </c>
      <c r="E332" s="328">
        <v>1</v>
      </c>
      <c r="F332" s="293" t="e">
        <f>#REF!</f>
        <v>#REF!</v>
      </c>
      <c r="G332" t="e">
        <v>#REF!</v>
      </c>
      <c r="H332" s="329" t="e">
        <f t="shared" si="16"/>
        <v>#REF!</v>
      </c>
    </row>
    <row r="333" spans="1:8" s="257" customFormat="1" ht="15" customHeight="1" outlineLevel="1">
      <c r="A333" s="324" t="s">
        <v>711</v>
      </c>
      <c r="B333" s="334">
        <v>92344</v>
      </c>
      <c r="C333" s="375" t="s">
        <v>712</v>
      </c>
      <c r="D333" s="371" t="s">
        <v>162</v>
      </c>
      <c r="E333" s="328">
        <v>6</v>
      </c>
      <c r="F333" s="293" t="e">
        <f>#REF!</f>
        <v>#REF!</v>
      </c>
      <c r="G333" t="e">
        <v>#REF!</v>
      </c>
      <c r="H333" s="329" t="e">
        <f t="shared" si="16"/>
        <v>#REF!</v>
      </c>
    </row>
    <row r="334" spans="1:8" s="257" customFormat="1" ht="15" customHeight="1" outlineLevel="1">
      <c r="A334" s="324" t="s">
        <v>713</v>
      </c>
      <c r="B334" s="334" t="s">
        <v>714</v>
      </c>
      <c r="C334" s="375" t="s">
        <v>715</v>
      </c>
      <c r="D334" s="371" t="s">
        <v>162</v>
      </c>
      <c r="E334" s="328">
        <v>2</v>
      </c>
      <c r="F334" s="293" t="e">
        <f>#REF!</f>
        <v>#REF!</v>
      </c>
      <c r="G334" t="e">
        <v>#REF!</v>
      </c>
      <c r="H334" s="329" t="e">
        <f t="shared" si="16"/>
        <v>#REF!</v>
      </c>
    </row>
    <row r="335" spans="1:8" s="257" customFormat="1" ht="15" customHeight="1" outlineLevel="1">
      <c r="A335" s="324" t="s">
        <v>716</v>
      </c>
      <c r="B335" s="334">
        <v>10417</v>
      </c>
      <c r="C335" s="375" t="s">
        <v>717</v>
      </c>
      <c r="D335" s="371" t="s">
        <v>162</v>
      </c>
      <c r="E335" s="328">
        <v>1</v>
      </c>
      <c r="F335" s="293" t="e">
        <f>#REF!</f>
        <v>#REF!</v>
      </c>
      <c r="G335" t="e">
        <v>#REF!</v>
      </c>
      <c r="H335" s="329" t="e">
        <f t="shared" si="16"/>
        <v>#REF!</v>
      </c>
    </row>
    <row r="336" spans="1:8" s="257" customFormat="1" ht="15" customHeight="1" outlineLevel="1">
      <c r="A336" s="324" t="s">
        <v>718</v>
      </c>
      <c r="B336" s="334">
        <v>1818</v>
      </c>
      <c r="C336" s="375" t="s">
        <v>719</v>
      </c>
      <c r="D336" s="371" t="s">
        <v>162</v>
      </c>
      <c r="E336" s="328">
        <v>2</v>
      </c>
      <c r="F336" s="293" t="e">
        <f>#REF!</f>
        <v>#REF!</v>
      </c>
      <c r="G336" t="e">
        <v>#REF!</v>
      </c>
      <c r="H336" s="329" t="e">
        <f t="shared" si="16"/>
        <v>#REF!</v>
      </c>
    </row>
    <row r="337" spans="1:8" s="257" customFormat="1" ht="15" customHeight="1" outlineLevel="1">
      <c r="A337" s="324" t="s">
        <v>720</v>
      </c>
      <c r="B337" s="334">
        <v>89610</v>
      </c>
      <c r="C337" s="375" t="s">
        <v>721</v>
      </c>
      <c r="D337" s="371" t="s">
        <v>162</v>
      </c>
      <c r="E337" s="328">
        <v>1</v>
      </c>
      <c r="F337" s="293" t="e">
        <f>#REF!</f>
        <v>#REF!</v>
      </c>
      <c r="G337" t="e">
        <v>#REF!</v>
      </c>
      <c r="H337" s="329" t="e">
        <f t="shared" si="16"/>
        <v>#REF!</v>
      </c>
    </row>
    <row r="338" spans="1:8" s="257" customFormat="1" ht="15" customHeight="1" outlineLevel="1">
      <c r="A338" s="324" t="s">
        <v>722</v>
      </c>
      <c r="B338" s="334">
        <v>9875</v>
      </c>
      <c r="C338" s="375" t="s">
        <v>723</v>
      </c>
      <c r="D338" s="371" t="s">
        <v>128</v>
      </c>
      <c r="E338" s="328">
        <v>10</v>
      </c>
      <c r="F338" s="293" t="e">
        <f>#REF!</f>
        <v>#REF!</v>
      </c>
      <c r="G338" t="e">
        <v>#REF!</v>
      </c>
      <c r="H338" s="329" t="e">
        <f t="shared" si="16"/>
        <v>#REF!</v>
      </c>
    </row>
    <row r="339" spans="1:8" s="257" customFormat="1" ht="15" customHeight="1" outlineLevel="1">
      <c r="A339" s="324" t="s">
        <v>724</v>
      </c>
      <c r="B339" s="334">
        <v>9850</v>
      </c>
      <c r="C339" s="375" t="s">
        <v>725</v>
      </c>
      <c r="D339" s="371" t="s">
        <v>162</v>
      </c>
      <c r="E339" s="328">
        <v>20</v>
      </c>
      <c r="F339" s="293" t="e">
        <f>#REF!</f>
        <v>#REF!</v>
      </c>
      <c r="G339" t="e">
        <v>#REF!</v>
      </c>
      <c r="H339" s="329" t="e">
        <f t="shared" si="16"/>
        <v>#REF!</v>
      </c>
    </row>
    <row r="340" spans="1:8" s="257" customFormat="1" ht="15" customHeight="1" outlineLevel="1">
      <c r="A340" s="324" t="s">
        <v>726</v>
      </c>
      <c r="B340" s="334">
        <v>26047</v>
      </c>
      <c r="C340" s="375" t="s">
        <v>727</v>
      </c>
      <c r="D340" s="371" t="s">
        <v>162</v>
      </c>
      <c r="E340" s="328">
        <v>1</v>
      </c>
      <c r="F340" s="293" t="e">
        <f>#REF!</f>
        <v>#REF!</v>
      </c>
      <c r="G340" t="e">
        <v>#REF!</v>
      </c>
      <c r="H340" s="329" t="e">
        <f t="shared" si="16"/>
        <v>#REF!</v>
      </c>
    </row>
    <row r="341" spans="1:8" s="257" customFormat="1" ht="15" customHeight="1" outlineLevel="1">
      <c r="A341" s="324" t="s">
        <v>728</v>
      </c>
      <c r="B341" s="334">
        <v>92344</v>
      </c>
      <c r="C341" s="375" t="s">
        <v>729</v>
      </c>
      <c r="D341" s="371" t="s">
        <v>162</v>
      </c>
      <c r="E341" s="328">
        <v>1</v>
      </c>
      <c r="F341" s="293" t="e">
        <f>#REF!</f>
        <v>#REF!</v>
      </c>
      <c r="G341" t="e">
        <v>#REF!</v>
      </c>
      <c r="H341" s="329" t="e">
        <f t="shared" si="16"/>
        <v>#REF!</v>
      </c>
    </row>
    <row r="342" spans="1:8" s="257" customFormat="1" ht="15" customHeight="1" outlineLevel="1">
      <c r="A342" s="330" t="s">
        <v>730</v>
      </c>
      <c r="B342" s="370"/>
      <c r="C342" s="388" t="s">
        <v>731</v>
      </c>
      <c r="D342" s="389"/>
      <c r="E342" s="390"/>
      <c r="F342" s="293"/>
      <c r="G342" s="335"/>
      <c r="H342" s="333"/>
    </row>
    <row r="343" spans="1:8" s="257" customFormat="1" ht="15" customHeight="1" outlineLevel="1">
      <c r="A343" s="330" t="s">
        <v>732</v>
      </c>
      <c r="B343" s="370"/>
      <c r="C343" s="391" t="s">
        <v>733</v>
      </c>
      <c r="D343" s="392"/>
      <c r="E343" s="390"/>
      <c r="F343" s="293"/>
      <c r="G343" s="335"/>
      <c r="H343" s="333"/>
    </row>
    <row r="344" spans="1:8" s="257" customFormat="1" ht="15" customHeight="1" outlineLevel="1">
      <c r="A344" s="330" t="s">
        <v>734</v>
      </c>
      <c r="B344" s="370"/>
      <c r="C344" s="391" t="s">
        <v>735</v>
      </c>
      <c r="D344" s="392"/>
      <c r="E344" s="390"/>
      <c r="F344" s="293"/>
      <c r="G344" s="335"/>
      <c r="H344" s="333"/>
    </row>
    <row r="345" spans="1:8" s="257" customFormat="1" ht="15" customHeight="1" outlineLevel="1">
      <c r="A345" s="324" t="s">
        <v>736</v>
      </c>
      <c r="B345" s="334">
        <v>89436</v>
      </c>
      <c r="C345" s="393" t="s">
        <v>737</v>
      </c>
      <c r="D345" s="371" t="s">
        <v>230</v>
      </c>
      <c r="E345" s="328">
        <v>1</v>
      </c>
      <c r="F345" s="293" t="e">
        <f>#REF!</f>
        <v>#REF!</v>
      </c>
      <c r="G345" t="e">
        <v>#REF!</v>
      </c>
      <c r="H345" s="329" t="e">
        <f t="shared" ref="H345:H405" si="17">SUM(E345*G345)</f>
        <v>#REF!</v>
      </c>
    </row>
    <row r="346" spans="1:8" s="257" customFormat="1" ht="15" customHeight="1" outlineLevel="1">
      <c r="A346" s="324" t="s">
        <v>738</v>
      </c>
      <c r="B346" s="334">
        <v>89596</v>
      </c>
      <c r="C346" s="393" t="s">
        <v>739</v>
      </c>
      <c r="D346" s="371" t="s">
        <v>230</v>
      </c>
      <c r="E346" s="328">
        <v>4</v>
      </c>
      <c r="F346" s="293" t="e">
        <f>#REF!</f>
        <v>#REF!</v>
      </c>
      <c r="G346" t="e">
        <v>#REF!</v>
      </c>
      <c r="H346" s="329" t="e">
        <f t="shared" si="17"/>
        <v>#REF!</v>
      </c>
    </row>
    <row r="347" spans="1:8" s="257" customFormat="1" ht="15" customHeight="1" outlineLevel="1">
      <c r="A347" s="324" t="s">
        <v>740</v>
      </c>
      <c r="B347" s="334">
        <v>89422</v>
      </c>
      <c r="C347" s="393" t="s">
        <v>741</v>
      </c>
      <c r="D347" s="371" t="s">
        <v>230</v>
      </c>
      <c r="E347" s="328">
        <v>2</v>
      </c>
      <c r="F347" s="293" t="e">
        <f>#REF!</f>
        <v>#REF!</v>
      </c>
      <c r="G347" t="e">
        <v>#REF!</v>
      </c>
      <c r="H347" s="329" t="e">
        <f t="shared" si="17"/>
        <v>#REF!</v>
      </c>
    </row>
    <row r="348" spans="1:8" s="257" customFormat="1" ht="15" customHeight="1" outlineLevel="1">
      <c r="A348" s="324" t="s">
        <v>742</v>
      </c>
      <c r="B348" s="334">
        <v>89572</v>
      </c>
      <c r="C348" s="326" t="s">
        <v>743</v>
      </c>
      <c r="D348" s="371" t="s">
        <v>230</v>
      </c>
      <c r="E348" s="328">
        <v>2</v>
      </c>
      <c r="F348" s="293" t="e">
        <f>#REF!</f>
        <v>#REF!</v>
      </c>
      <c r="G348" t="e">
        <v>#REF!</v>
      </c>
      <c r="H348" s="329" t="e">
        <f t="shared" si="17"/>
        <v>#REF!</v>
      </c>
    </row>
    <row r="349" spans="1:8" s="257" customFormat="1" ht="15" customHeight="1" outlineLevel="1">
      <c r="A349" s="324" t="s">
        <v>744</v>
      </c>
      <c r="B349" s="334">
        <v>72785</v>
      </c>
      <c r="C349" s="326" t="s">
        <v>745</v>
      </c>
      <c r="D349" s="371" t="s">
        <v>230</v>
      </c>
      <c r="E349" s="328">
        <v>1</v>
      </c>
      <c r="F349" s="293" t="e">
        <f>#REF!</f>
        <v>#REF!</v>
      </c>
      <c r="G349" t="e">
        <v>#REF!</v>
      </c>
      <c r="H349" s="329" t="e">
        <f t="shared" si="17"/>
        <v>#REF!</v>
      </c>
    </row>
    <row r="350" spans="1:8" s="257" customFormat="1" ht="15" customHeight="1" outlineLevel="1">
      <c r="A350" s="324" t="s">
        <v>746</v>
      </c>
      <c r="B350" s="334">
        <v>72786</v>
      </c>
      <c r="C350" s="326" t="s">
        <v>747</v>
      </c>
      <c r="D350" s="371" t="s">
        <v>230</v>
      </c>
      <c r="E350" s="328">
        <v>1</v>
      </c>
      <c r="F350" s="293" t="e">
        <f>#REF!</f>
        <v>#REF!</v>
      </c>
      <c r="G350" t="e">
        <v>#REF!</v>
      </c>
      <c r="H350" s="329" t="e">
        <f t="shared" si="17"/>
        <v>#REF!</v>
      </c>
    </row>
    <row r="351" spans="1:8" s="257" customFormat="1" ht="15" customHeight="1" outlineLevel="1">
      <c r="A351" s="324" t="s">
        <v>748</v>
      </c>
      <c r="B351" s="334">
        <v>72787</v>
      </c>
      <c r="C351" s="326" t="s">
        <v>749</v>
      </c>
      <c r="D351" s="371" t="s">
        <v>230</v>
      </c>
      <c r="E351" s="328">
        <v>1</v>
      </c>
      <c r="F351" s="293" t="e">
        <f>#REF!</f>
        <v>#REF!</v>
      </c>
      <c r="G351" t="e">
        <v>#REF!</v>
      </c>
      <c r="H351" s="329" t="e">
        <f t="shared" si="17"/>
        <v>#REF!</v>
      </c>
    </row>
    <row r="352" spans="1:8" s="257" customFormat="1" ht="15" customHeight="1" outlineLevel="1">
      <c r="A352" s="324" t="s">
        <v>750</v>
      </c>
      <c r="B352" s="334">
        <v>72793</v>
      </c>
      <c r="C352" s="326" t="s">
        <v>751</v>
      </c>
      <c r="D352" s="371" t="s">
        <v>230</v>
      </c>
      <c r="E352" s="328">
        <v>2</v>
      </c>
      <c r="F352" s="293" t="e">
        <f>#REF!</f>
        <v>#REF!</v>
      </c>
      <c r="G352" t="e">
        <v>#REF!</v>
      </c>
      <c r="H352" s="329" t="e">
        <f t="shared" si="17"/>
        <v>#REF!</v>
      </c>
    </row>
    <row r="353" spans="1:8" s="257" customFormat="1" ht="15" customHeight="1" outlineLevel="1">
      <c r="A353" s="324" t="s">
        <v>752</v>
      </c>
      <c r="B353" s="334">
        <v>89388</v>
      </c>
      <c r="C353" s="394" t="s">
        <v>753</v>
      </c>
      <c r="D353" s="371" t="s">
        <v>230</v>
      </c>
      <c r="E353" s="328">
        <v>1</v>
      </c>
      <c r="F353" s="293" t="e">
        <f>#REF!</f>
        <v>#REF!</v>
      </c>
      <c r="G353" t="e">
        <v>#REF!</v>
      </c>
      <c r="H353" s="329" t="e">
        <f t="shared" si="17"/>
        <v>#REF!</v>
      </c>
    </row>
    <row r="354" spans="1:8" s="257" customFormat="1" ht="15" customHeight="1" outlineLevel="1">
      <c r="A354" s="324" t="s">
        <v>754</v>
      </c>
      <c r="B354" s="343"/>
      <c r="C354" s="394" t="s">
        <v>755</v>
      </c>
      <c r="D354" s="371" t="s">
        <v>230</v>
      </c>
      <c r="E354" s="328">
        <v>1</v>
      </c>
      <c r="F354" s="293" t="e">
        <f>#REF!</f>
        <v>#REF!</v>
      </c>
      <c r="G354" t="e">
        <v>#REF!</v>
      </c>
      <c r="H354" s="329" t="e">
        <f t="shared" si="17"/>
        <v>#REF!</v>
      </c>
    </row>
    <row r="355" spans="1:8" s="257" customFormat="1" ht="15" customHeight="1" outlineLevel="1">
      <c r="A355" s="324" t="s">
        <v>756</v>
      </c>
      <c r="B355" s="334">
        <v>740</v>
      </c>
      <c r="C355" s="326" t="s">
        <v>757</v>
      </c>
      <c r="D355" s="371" t="s">
        <v>162</v>
      </c>
      <c r="E355" s="328">
        <v>1</v>
      </c>
      <c r="F355" s="293" t="e">
        <f>#REF!</f>
        <v>#REF!</v>
      </c>
      <c r="G355" t="e">
        <v>#REF!</v>
      </c>
      <c r="H355" s="329" t="e">
        <f t="shared" si="17"/>
        <v>#REF!</v>
      </c>
    </row>
    <row r="356" spans="1:8" s="257" customFormat="1" ht="15" customHeight="1" outlineLevel="1">
      <c r="A356" s="324" t="s">
        <v>758</v>
      </c>
      <c r="B356" s="334">
        <v>735</v>
      </c>
      <c r="C356" s="326" t="s">
        <v>759</v>
      </c>
      <c r="D356" s="371" t="s">
        <v>162</v>
      </c>
      <c r="E356" s="328">
        <v>2</v>
      </c>
      <c r="F356" s="293" t="e">
        <f>#REF!</f>
        <v>#REF!</v>
      </c>
      <c r="G356" t="e">
        <v>#REF!</v>
      </c>
      <c r="H356" s="329" t="e">
        <f t="shared" si="17"/>
        <v>#REF!</v>
      </c>
    </row>
    <row r="357" spans="1:8" s="257" customFormat="1" ht="15" customHeight="1" outlineLevel="1">
      <c r="A357" s="324" t="s">
        <v>760</v>
      </c>
      <c r="B357" s="334">
        <v>1821</v>
      </c>
      <c r="C357" s="387" t="s">
        <v>761</v>
      </c>
      <c r="D357" s="392" t="s">
        <v>230</v>
      </c>
      <c r="E357" s="328">
        <v>7</v>
      </c>
      <c r="F357" s="293" t="e">
        <f>#REF!</f>
        <v>#REF!</v>
      </c>
      <c r="G357" t="e">
        <v>#REF!</v>
      </c>
      <c r="H357" s="329" t="e">
        <f t="shared" si="17"/>
        <v>#REF!</v>
      </c>
    </row>
    <row r="358" spans="1:8" s="257" customFormat="1" ht="27.75" customHeight="1" outlineLevel="1">
      <c r="A358" s="324" t="s">
        <v>762</v>
      </c>
      <c r="B358" s="334">
        <v>37554</v>
      </c>
      <c r="C358" s="387" t="s">
        <v>763</v>
      </c>
      <c r="D358" s="392" t="s">
        <v>230</v>
      </c>
      <c r="E358" s="328">
        <v>6</v>
      </c>
      <c r="F358" s="293" t="e">
        <f>#REF!</f>
        <v>#REF!</v>
      </c>
      <c r="G358" t="e">
        <v>#REF!</v>
      </c>
      <c r="H358" s="329" t="e">
        <f t="shared" si="17"/>
        <v>#REF!</v>
      </c>
    </row>
    <row r="359" spans="1:8" s="257" customFormat="1" ht="15" customHeight="1" outlineLevel="1">
      <c r="A359" s="324" t="s">
        <v>764</v>
      </c>
      <c r="B359" s="334">
        <v>3267</v>
      </c>
      <c r="C359" s="393" t="s">
        <v>765</v>
      </c>
      <c r="D359" s="392" t="s">
        <v>230</v>
      </c>
      <c r="E359" s="328">
        <v>1</v>
      </c>
      <c r="F359" s="293" t="e">
        <f>#REF!</f>
        <v>#REF!</v>
      </c>
      <c r="G359" t="e">
        <v>#REF!</v>
      </c>
      <c r="H359" s="329" t="e">
        <f t="shared" si="17"/>
        <v>#REF!</v>
      </c>
    </row>
    <row r="360" spans="1:8" s="257" customFormat="1" ht="15" customHeight="1" outlineLevel="1">
      <c r="A360" s="324" t="s">
        <v>766</v>
      </c>
      <c r="B360" s="334">
        <v>3272</v>
      </c>
      <c r="C360" s="393" t="s">
        <v>767</v>
      </c>
      <c r="D360" s="392" t="s">
        <v>230</v>
      </c>
      <c r="E360" s="328">
        <v>1</v>
      </c>
      <c r="F360" s="293" t="e">
        <f>#REF!</f>
        <v>#REF!</v>
      </c>
      <c r="G360" t="e">
        <v>#REF!</v>
      </c>
      <c r="H360" s="329" t="e">
        <f t="shared" si="17"/>
        <v>#REF!</v>
      </c>
    </row>
    <row r="361" spans="1:8" s="257" customFormat="1" ht="15" customHeight="1" outlineLevel="1">
      <c r="A361" s="324" t="s">
        <v>768</v>
      </c>
      <c r="B361" s="334">
        <v>3264</v>
      </c>
      <c r="C361" s="393" t="s">
        <v>769</v>
      </c>
      <c r="D361" s="392" t="s">
        <v>230</v>
      </c>
      <c r="E361" s="328">
        <v>2</v>
      </c>
      <c r="F361" s="293" t="e">
        <f>#REF!</f>
        <v>#REF!</v>
      </c>
      <c r="G361" t="e">
        <v>#REF!</v>
      </c>
      <c r="H361" s="329" t="e">
        <f t="shared" si="17"/>
        <v>#REF!</v>
      </c>
    </row>
    <row r="362" spans="1:8" s="257" customFormat="1" ht="15" customHeight="1" outlineLevel="1">
      <c r="A362" s="324" t="s">
        <v>770</v>
      </c>
      <c r="B362" s="334">
        <v>3266</v>
      </c>
      <c r="C362" s="393" t="s">
        <v>771</v>
      </c>
      <c r="D362" s="392" t="s">
        <v>230</v>
      </c>
      <c r="E362" s="328">
        <v>1</v>
      </c>
      <c r="F362" s="293" t="e">
        <f>#REF!</f>
        <v>#REF!</v>
      </c>
      <c r="G362" t="e">
        <v>#REF!</v>
      </c>
      <c r="H362" s="329" t="e">
        <f t="shared" si="17"/>
        <v>#REF!</v>
      </c>
    </row>
    <row r="363" spans="1:8" s="257" customFormat="1" ht="15" customHeight="1" outlineLevel="1">
      <c r="A363" s="324" t="s">
        <v>772</v>
      </c>
      <c r="B363" s="334">
        <v>3262</v>
      </c>
      <c r="C363" s="393" t="s">
        <v>773</v>
      </c>
      <c r="D363" s="392" t="s">
        <v>230</v>
      </c>
      <c r="E363" s="328">
        <v>1</v>
      </c>
      <c r="F363" s="293" t="e">
        <f>#REF!</f>
        <v>#REF!</v>
      </c>
      <c r="G363" t="e">
        <v>#REF!</v>
      </c>
      <c r="H363" s="329" t="e">
        <f t="shared" si="17"/>
        <v>#REF!</v>
      </c>
    </row>
    <row r="364" spans="1:8" s="257" customFormat="1" ht="25.5" outlineLevel="1">
      <c r="A364" s="324" t="s">
        <v>774</v>
      </c>
      <c r="B364" s="334">
        <v>71516</v>
      </c>
      <c r="C364" s="395" t="s">
        <v>775</v>
      </c>
      <c r="D364" s="371" t="s">
        <v>230</v>
      </c>
      <c r="E364" s="328">
        <v>6</v>
      </c>
      <c r="F364" s="293" t="e">
        <f>#REF!</f>
        <v>#REF!</v>
      </c>
      <c r="G364" t="e">
        <v>#REF!</v>
      </c>
      <c r="H364" s="329" t="e">
        <f t="shared" si="17"/>
        <v>#REF!</v>
      </c>
    </row>
    <row r="365" spans="1:8" s="257" customFormat="1" ht="15" customHeight="1" outlineLevel="1">
      <c r="A365" s="324" t="s">
        <v>776</v>
      </c>
      <c r="B365" s="334">
        <v>92388</v>
      </c>
      <c r="C365" s="393" t="s">
        <v>777</v>
      </c>
      <c r="D365" s="371" t="s">
        <v>230</v>
      </c>
      <c r="E365" s="328">
        <v>6</v>
      </c>
      <c r="F365" s="293" t="e">
        <f>#REF!</f>
        <v>#REF!</v>
      </c>
      <c r="G365" t="e">
        <v>#REF!</v>
      </c>
      <c r="H365" s="329" t="e">
        <f t="shared" si="17"/>
        <v>#REF!</v>
      </c>
    </row>
    <row r="366" spans="1:8" s="257" customFormat="1" ht="15" customHeight="1" outlineLevel="1">
      <c r="A366" s="324" t="s">
        <v>778</v>
      </c>
      <c r="B366" s="334">
        <v>92386</v>
      </c>
      <c r="C366" s="393" t="s">
        <v>779</v>
      </c>
      <c r="D366" s="371" t="s">
        <v>230</v>
      </c>
      <c r="E366" s="328">
        <v>6</v>
      </c>
      <c r="F366" s="293" t="e">
        <f>#REF!</f>
        <v>#REF!</v>
      </c>
      <c r="G366" t="e">
        <v>#REF!</v>
      </c>
      <c r="H366" s="329" t="e">
        <f t="shared" si="17"/>
        <v>#REF!</v>
      </c>
    </row>
    <row r="367" spans="1:8" s="257" customFormat="1" ht="15" customHeight="1" outlineLevel="1">
      <c r="A367" s="324" t="s">
        <v>780</v>
      </c>
      <c r="B367" s="334">
        <v>92384</v>
      </c>
      <c r="C367" s="393" t="s">
        <v>781</v>
      </c>
      <c r="D367" s="371" t="s">
        <v>230</v>
      </c>
      <c r="E367" s="328">
        <v>2</v>
      </c>
      <c r="F367" s="293" t="e">
        <f>#REF!</f>
        <v>#REF!</v>
      </c>
      <c r="G367" t="e">
        <v>#REF!</v>
      </c>
      <c r="H367" s="329" t="e">
        <f t="shared" si="17"/>
        <v>#REF!</v>
      </c>
    </row>
    <row r="368" spans="1:8" s="257" customFormat="1" ht="15" customHeight="1" outlineLevel="1">
      <c r="A368" s="324" t="s">
        <v>782</v>
      </c>
      <c r="B368" s="334">
        <v>92382</v>
      </c>
      <c r="C368" s="393" t="s">
        <v>783</v>
      </c>
      <c r="D368" s="371" t="s">
        <v>230</v>
      </c>
      <c r="E368" s="328">
        <v>7</v>
      </c>
      <c r="F368" s="293" t="e">
        <f>#REF!</f>
        <v>#REF!</v>
      </c>
      <c r="G368" t="e">
        <v>#REF!</v>
      </c>
      <c r="H368" s="329" t="e">
        <f t="shared" si="17"/>
        <v>#REF!</v>
      </c>
    </row>
    <row r="369" spans="1:8" s="257" customFormat="1" ht="15" customHeight="1" outlineLevel="1">
      <c r="A369" s="324" t="s">
        <v>784</v>
      </c>
      <c r="B369" s="334">
        <v>89362</v>
      </c>
      <c r="C369" s="393" t="s">
        <v>785</v>
      </c>
      <c r="D369" s="371" t="s">
        <v>230</v>
      </c>
      <c r="E369" s="328">
        <v>5</v>
      </c>
      <c r="F369" s="293" t="e">
        <f>#REF!</f>
        <v>#REF!</v>
      </c>
      <c r="G369" t="e">
        <v>#REF!</v>
      </c>
      <c r="H369" s="329" t="e">
        <f t="shared" si="17"/>
        <v>#REF!</v>
      </c>
    </row>
    <row r="370" spans="1:8" s="257" customFormat="1" ht="15" customHeight="1" outlineLevel="1">
      <c r="A370" s="324" t="s">
        <v>786</v>
      </c>
      <c r="B370" s="334">
        <v>89367</v>
      </c>
      <c r="C370" s="393" t="s">
        <v>787</v>
      </c>
      <c r="D370" s="371" t="s">
        <v>230</v>
      </c>
      <c r="E370" s="328">
        <v>2</v>
      </c>
      <c r="F370" s="293" t="e">
        <f>#REF!</f>
        <v>#REF!</v>
      </c>
      <c r="G370" t="e">
        <v>#REF!</v>
      </c>
      <c r="H370" s="329" t="e">
        <f t="shared" si="17"/>
        <v>#REF!</v>
      </c>
    </row>
    <row r="371" spans="1:8" s="257" customFormat="1" ht="15" customHeight="1" outlineLevel="1">
      <c r="A371" s="324" t="s">
        <v>788</v>
      </c>
      <c r="B371" s="334">
        <v>89501</v>
      </c>
      <c r="C371" s="393" t="s">
        <v>789</v>
      </c>
      <c r="D371" s="371" t="s">
        <v>230</v>
      </c>
      <c r="E371" s="328">
        <v>0</v>
      </c>
      <c r="F371" s="293" t="e">
        <f>#REF!</f>
        <v>#REF!</v>
      </c>
      <c r="G371" t="e">
        <v>#REF!</v>
      </c>
      <c r="H371" s="329" t="e">
        <f t="shared" si="17"/>
        <v>#REF!</v>
      </c>
    </row>
    <row r="372" spans="1:8" s="257" customFormat="1" ht="15" customHeight="1" outlineLevel="1">
      <c r="A372" s="324" t="s">
        <v>790</v>
      </c>
      <c r="B372" s="334">
        <v>89529</v>
      </c>
      <c r="C372" s="393" t="s">
        <v>791</v>
      </c>
      <c r="D372" s="371" t="s">
        <v>230</v>
      </c>
      <c r="E372" s="328">
        <v>1</v>
      </c>
      <c r="F372" s="293" t="e">
        <f>#REF!</f>
        <v>#REF!</v>
      </c>
      <c r="G372" t="e">
        <v>#REF!</v>
      </c>
      <c r="H372" s="329" t="e">
        <f t="shared" si="17"/>
        <v>#REF!</v>
      </c>
    </row>
    <row r="373" spans="1:8" s="257" customFormat="1" ht="15" customHeight="1" outlineLevel="1">
      <c r="A373" s="324" t="s">
        <v>792</v>
      </c>
      <c r="B373" s="334">
        <v>92353</v>
      </c>
      <c r="C373" s="387" t="s">
        <v>793</v>
      </c>
      <c r="D373" s="371" t="s">
        <v>230</v>
      </c>
      <c r="E373" s="328">
        <v>1</v>
      </c>
      <c r="F373" s="293" t="e">
        <f>#REF!</f>
        <v>#REF!</v>
      </c>
      <c r="G373" t="e">
        <v>#REF!</v>
      </c>
      <c r="H373" s="329" t="e">
        <f t="shared" si="17"/>
        <v>#REF!</v>
      </c>
    </row>
    <row r="374" spans="1:8" s="257" customFormat="1" ht="15" customHeight="1" outlineLevel="1">
      <c r="A374" s="324" t="s">
        <v>794</v>
      </c>
      <c r="B374" s="334">
        <v>92355</v>
      </c>
      <c r="C374" s="387" t="s">
        <v>795</v>
      </c>
      <c r="D374" s="371" t="s">
        <v>230</v>
      </c>
      <c r="E374" s="328">
        <v>2</v>
      </c>
      <c r="F374" s="293" t="e">
        <f>#REF!</f>
        <v>#REF!</v>
      </c>
      <c r="G374" t="e">
        <v>#REF!</v>
      </c>
      <c r="H374" s="329" t="e">
        <f t="shared" si="17"/>
        <v>#REF!</v>
      </c>
    </row>
    <row r="375" spans="1:8" s="257" customFormat="1" ht="15" customHeight="1" outlineLevel="1">
      <c r="A375" s="324" t="s">
        <v>796</v>
      </c>
      <c r="B375" s="334">
        <v>92355</v>
      </c>
      <c r="C375" s="393" t="s">
        <v>797</v>
      </c>
      <c r="D375" s="371" t="s">
        <v>230</v>
      </c>
      <c r="E375" s="328">
        <v>5</v>
      </c>
      <c r="F375" s="293" t="e">
        <f>#REF!</f>
        <v>#REF!</v>
      </c>
      <c r="G375" t="e">
        <v>#REF!</v>
      </c>
      <c r="H375" s="329" t="e">
        <f t="shared" si="17"/>
        <v>#REF!</v>
      </c>
    </row>
    <row r="376" spans="1:8" s="257" customFormat="1" ht="25.5" outlineLevel="1">
      <c r="A376" s="324" t="s">
        <v>798</v>
      </c>
      <c r="B376" s="334">
        <v>85120</v>
      </c>
      <c r="C376" s="326" t="s">
        <v>799</v>
      </c>
      <c r="D376" s="343" t="s">
        <v>230</v>
      </c>
      <c r="E376" s="328">
        <v>1</v>
      </c>
      <c r="F376" s="293" t="e">
        <f>#REF!</f>
        <v>#REF!</v>
      </c>
      <c r="G376" t="e">
        <v>#REF!</v>
      </c>
      <c r="H376" s="329" t="e">
        <f t="shared" si="17"/>
        <v>#REF!</v>
      </c>
    </row>
    <row r="377" spans="1:8" s="257" customFormat="1" ht="15" customHeight="1" outlineLevel="1">
      <c r="A377" s="324" t="s">
        <v>800</v>
      </c>
      <c r="B377" s="334">
        <v>92911</v>
      </c>
      <c r="C377" s="326" t="s">
        <v>801</v>
      </c>
      <c r="D377" s="371" t="s">
        <v>230</v>
      </c>
      <c r="E377" s="328">
        <v>2</v>
      </c>
      <c r="F377" s="293" t="e">
        <f>#REF!</f>
        <v>#REF!</v>
      </c>
      <c r="G377" t="e">
        <v>#REF!</v>
      </c>
      <c r="H377" s="329" t="e">
        <f t="shared" si="17"/>
        <v>#REF!</v>
      </c>
    </row>
    <row r="378" spans="1:8" s="257" customFormat="1" ht="15" customHeight="1" outlineLevel="1">
      <c r="A378" s="324" t="s">
        <v>802</v>
      </c>
      <c r="B378" s="334">
        <v>92907</v>
      </c>
      <c r="C378" s="326" t="s">
        <v>803</v>
      </c>
      <c r="D378" s="371" t="s">
        <v>230</v>
      </c>
      <c r="E378" s="328">
        <v>2</v>
      </c>
      <c r="F378" s="293" t="e">
        <f>#REF!</f>
        <v>#REF!</v>
      </c>
      <c r="G378" t="e">
        <v>#REF!</v>
      </c>
      <c r="H378" s="329" t="e">
        <f t="shared" si="17"/>
        <v>#REF!</v>
      </c>
    </row>
    <row r="379" spans="1:8" s="257" customFormat="1" ht="15" customHeight="1" outlineLevel="1">
      <c r="A379" s="324" t="s">
        <v>804</v>
      </c>
      <c r="B379" s="334" t="s">
        <v>805</v>
      </c>
      <c r="C379" s="393" t="s">
        <v>806</v>
      </c>
      <c r="D379" s="371" t="s">
        <v>230</v>
      </c>
      <c r="E379" s="328">
        <v>1</v>
      </c>
      <c r="F379" s="293" t="e">
        <f>#REF!</f>
        <v>#REF!</v>
      </c>
      <c r="G379" t="e">
        <v>#REF!</v>
      </c>
      <c r="H379" s="329" t="e">
        <f t="shared" si="17"/>
        <v>#REF!</v>
      </c>
    </row>
    <row r="380" spans="1:8" s="257" customFormat="1" ht="15" customHeight="1" outlineLevel="1">
      <c r="A380" s="324" t="s">
        <v>807</v>
      </c>
      <c r="B380" s="334">
        <v>73663</v>
      </c>
      <c r="C380" s="393" t="s">
        <v>808</v>
      </c>
      <c r="D380" s="371" t="s">
        <v>230</v>
      </c>
      <c r="E380" s="328">
        <v>2</v>
      </c>
      <c r="F380" s="293" t="e">
        <f>#REF!</f>
        <v>#REF!</v>
      </c>
      <c r="G380" t="e">
        <v>#REF!</v>
      </c>
      <c r="H380" s="329" t="e">
        <f t="shared" si="17"/>
        <v>#REF!</v>
      </c>
    </row>
    <row r="381" spans="1:8" s="257" customFormat="1" ht="15" customHeight="1" outlineLevel="1">
      <c r="A381" s="324" t="s">
        <v>809</v>
      </c>
      <c r="B381" s="334" t="s">
        <v>805</v>
      </c>
      <c r="C381" s="393" t="s">
        <v>810</v>
      </c>
      <c r="D381" s="371" t="s">
        <v>230</v>
      </c>
      <c r="E381" s="328">
        <v>1</v>
      </c>
      <c r="F381" s="293" t="e">
        <f>#REF!</f>
        <v>#REF!</v>
      </c>
      <c r="G381" t="e">
        <v>#REF!</v>
      </c>
      <c r="H381" s="329" t="e">
        <f t="shared" si="17"/>
        <v>#REF!</v>
      </c>
    </row>
    <row r="382" spans="1:8" s="257" customFormat="1" ht="15" customHeight="1" outlineLevel="1">
      <c r="A382" s="324" t="s">
        <v>811</v>
      </c>
      <c r="B382" s="334" t="s">
        <v>714</v>
      </c>
      <c r="C382" s="393" t="s">
        <v>812</v>
      </c>
      <c r="D382" s="371" t="s">
        <v>230</v>
      </c>
      <c r="E382" s="328">
        <v>2</v>
      </c>
      <c r="F382" s="293" t="e">
        <f>#REF!</f>
        <v>#REF!</v>
      </c>
      <c r="G382" t="e">
        <v>#REF!</v>
      </c>
      <c r="H382" s="329" t="e">
        <f t="shared" si="17"/>
        <v>#REF!</v>
      </c>
    </row>
    <row r="383" spans="1:8" s="257" customFormat="1" ht="15" customHeight="1" outlineLevel="1">
      <c r="A383" s="324" t="s">
        <v>813</v>
      </c>
      <c r="B383" s="334" t="s">
        <v>814</v>
      </c>
      <c r="C383" s="393" t="s">
        <v>815</v>
      </c>
      <c r="D383" s="371" t="s">
        <v>230</v>
      </c>
      <c r="E383" s="328">
        <v>3</v>
      </c>
      <c r="F383" s="293" t="e">
        <f>#REF!</f>
        <v>#REF!</v>
      </c>
      <c r="G383" t="e">
        <v>#REF!</v>
      </c>
      <c r="H383" s="329" t="e">
        <f t="shared" si="17"/>
        <v>#REF!</v>
      </c>
    </row>
    <row r="384" spans="1:8" s="257" customFormat="1" ht="15" customHeight="1" outlineLevel="1">
      <c r="A384" s="324" t="s">
        <v>816</v>
      </c>
      <c r="B384" s="334" t="s">
        <v>817</v>
      </c>
      <c r="C384" s="326" t="s">
        <v>818</v>
      </c>
      <c r="D384" s="371" t="s">
        <v>230</v>
      </c>
      <c r="E384" s="328">
        <v>6</v>
      </c>
      <c r="F384" s="293" t="e">
        <f>#REF!</f>
        <v>#REF!</v>
      </c>
      <c r="G384" t="e">
        <v>#REF!</v>
      </c>
      <c r="H384" s="329" t="e">
        <f t="shared" si="17"/>
        <v>#REF!</v>
      </c>
    </row>
    <row r="385" spans="1:8" s="257" customFormat="1" ht="15" customHeight="1" outlineLevel="1">
      <c r="A385" s="324" t="s">
        <v>819</v>
      </c>
      <c r="B385" s="103">
        <v>89398</v>
      </c>
      <c r="C385" s="393" t="s">
        <v>820</v>
      </c>
      <c r="D385" s="371" t="s">
        <v>230</v>
      </c>
      <c r="E385" s="328">
        <v>0</v>
      </c>
      <c r="F385" s="293" t="e">
        <f>#REF!</f>
        <v>#REF!</v>
      </c>
      <c r="G385" t="e">
        <v>#REF!</v>
      </c>
      <c r="H385" s="329" t="e">
        <f t="shared" si="17"/>
        <v>#REF!</v>
      </c>
    </row>
    <row r="386" spans="1:8" s="257" customFormat="1" ht="15" customHeight="1" outlineLevel="1">
      <c r="A386" s="324" t="s">
        <v>821</v>
      </c>
      <c r="B386" s="334">
        <v>92639</v>
      </c>
      <c r="C386" s="393" t="s">
        <v>822</v>
      </c>
      <c r="D386" s="371" t="s">
        <v>230</v>
      </c>
      <c r="E386" s="328">
        <v>2</v>
      </c>
      <c r="F386" s="293" t="e">
        <f>#REF!</f>
        <v>#REF!</v>
      </c>
      <c r="G386" t="e">
        <v>#REF!</v>
      </c>
      <c r="H386" s="329" t="e">
        <f t="shared" si="17"/>
        <v>#REF!</v>
      </c>
    </row>
    <row r="387" spans="1:8" s="257" customFormat="1" ht="15" customHeight="1" outlineLevel="1">
      <c r="A387" s="324" t="s">
        <v>823</v>
      </c>
      <c r="B387" s="334">
        <v>92637</v>
      </c>
      <c r="C387" s="393" t="s">
        <v>824</v>
      </c>
      <c r="D387" s="371" t="s">
        <v>230</v>
      </c>
      <c r="E387" s="328">
        <v>1</v>
      </c>
      <c r="F387" s="293" t="e">
        <f>#REF!</f>
        <v>#REF!</v>
      </c>
      <c r="G387" t="e">
        <v>#REF!</v>
      </c>
      <c r="H387" s="329" t="e">
        <f t="shared" si="17"/>
        <v>#REF!</v>
      </c>
    </row>
    <row r="388" spans="1:8" s="257" customFormat="1" ht="15" customHeight="1" outlineLevel="1">
      <c r="A388" s="324" t="s">
        <v>825</v>
      </c>
      <c r="B388" s="334">
        <v>92367</v>
      </c>
      <c r="C388" s="393" t="s">
        <v>826</v>
      </c>
      <c r="D388" s="371" t="s">
        <v>230</v>
      </c>
      <c r="E388" s="328">
        <v>1</v>
      </c>
      <c r="F388" s="293" t="e">
        <f>#REF!</f>
        <v>#REF!</v>
      </c>
      <c r="G388" t="e">
        <v>#REF!</v>
      </c>
      <c r="H388" s="329" t="e">
        <f t="shared" si="17"/>
        <v>#REF!</v>
      </c>
    </row>
    <row r="389" spans="1:8" s="257" customFormat="1" ht="15" customHeight="1" outlineLevel="1">
      <c r="A389" s="324" t="s">
        <v>827</v>
      </c>
      <c r="B389" s="334">
        <v>92642</v>
      </c>
      <c r="C389" s="387" t="s">
        <v>828</v>
      </c>
      <c r="D389" s="371" t="s">
        <v>230</v>
      </c>
      <c r="E389" s="328">
        <v>2</v>
      </c>
      <c r="F389" s="293" t="e">
        <f>#REF!</f>
        <v>#REF!</v>
      </c>
      <c r="G389" t="e">
        <v>#REF!</v>
      </c>
      <c r="H389" s="329" t="e">
        <f t="shared" si="17"/>
        <v>#REF!</v>
      </c>
    </row>
    <row r="390" spans="1:8" s="257" customFormat="1" ht="15" customHeight="1" outlineLevel="1">
      <c r="A390" s="324" t="s">
        <v>829</v>
      </c>
      <c r="B390" s="334" t="s">
        <v>830</v>
      </c>
      <c r="C390" s="393" t="s">
        <v>831</v>
      </c>
      <c r="D390" s="371" t="s">
        <v>230</v>
      </c>
      <c r="E390" s="328">
        <v>2</v>
      </c>
      <c r="F390" s="293" t="e">
        <f>#REF!</f>
        <v>#REF!</v>
      </c>
      <c r="G390" s="335" t="e">
        <v>#REF!</v>
      </c>
      <c r="H390" s="329" t="e">
        <f t="shared" si="17"/>
        <v>#REF!</v>
      </c>
    </row>
    <row r="391" spans="1:8" s="257" customFormat="1" ht="15" customHeight="1" outlineLevel="1">
      <c r="A391" s="324" t="s">
        <v>832</v>
      </c>
      <c r="B391" s="334" t="s">
        <v>833</v>
      </c>
      <c r="C391" s="393" t="s">
        <v>834</v>
      </c>
      <c r="D391" s="371" t="s">
        <v>230</v>
      </c>
      <c r="E391" s="328">
        <v>2</v>
      </c>
      <c r="F391" s="293" t="e">
        <f>#REF!</f>
        <v>#REF!</v>
      </c>
      <c r="G391" t="e">
        <v>#REF!</v>
      </c>
      <c r="H391" s="329" t="e">
        <f t="shared" si="17"/>
        <v>#REF!</v>
      </c>
    </row>
    <row r="392" spans="1:8" s="257" customFormat="1" ht="15" customHeight="1" outlineLevel="1">
      <c r="A392" s="324" t="s">
        <v>835</v>
      </c>
      <c r="B392" s="334">
        <v>92365</v>
      </c>
      <c r="C392" s="387" t="s">
        <v>836</v>
      </c>
      <c r="D392" s="371" t="s">
        <v>128</v>
      </c>
      <c r="E392" s="328">
        <v>12</v>
      </c>
      <c r="F392" s="293" t="e">
        <f>#REF!</f>
        <v>#REF!</v>
      </c>
      <c r="G392" t="e">
        <v>#REF!</v>
      </c>
      <c r="H392" s="329" t="e">
        <f t="shared" si="17"/>
        <v>#REF!</v>
      </c>
    </row>
    <row r="393" spans="1:8" s="257" customFormat="1" ht="15" customHeight="1" outlineLevel="1">
      <c r="A393" s="324" t="s">
        <v>837</v>
      </c>
      <c r="B393" s="334"/>
      <c r="C393" s="387" t="s">
        <v>838</v>
      </c>
      <c r="D393" s="371" t="s">
        <v>128</v>
      </c>
      <c r="E393" s="328">
        <v>12</v>
      </c>
      <c r="F393" s="293" t="e">
        <f>#REF!</f>
        <v>#REF!</v>
      </c>
      <c r="G393" t="e">
        <v>#REF!</v>
      </c>
      <c r="H393" s="329" t="e">
        <f t="shared" si="17"/>
        <v>#REF!</v>
      </c>
    </row>
    <row r="394" spans="1:8" s="257" customFormat="1" ht="15" customHeight="1" outlineLevel="1">
      <c r="A394" s="324" t="s">
        <v>839</v>
      </c>
      <c r="B394" s="334">
        <v>92361</v>
      </c>
      <c r="C394" s="387" t="s">
        <v>840</v>
      </c>
      <c r="D394" s="371" t="s">
        <v>128</v>
      </c>
      <c r="E394" s="328">
        <v>12</v>
      </c>
      <c r="F394" s="293" t="e">
        <f>#REF!</f>
        <v>#REF!</v>
      </c>
      <c r="G394" t="e">
        <v>#REF!</v>
      </c>
      <c r="H394" s="329" t="e">
        <f t="shared" si="17"/>
        <v>#REF!</v>
      </c>
    </row>
    <row r="395" spans="1:8" s="257" customFormat="1" ht="15" customHeight="1" outlineLevel="1">
      <c r="A395" s="324" t="s">
        <v>841</v>
      </c>
      <c r="B395" s="334">
        <v>92365</v>
      </c>
      <c r="C395" s="387" t="s">
        <v>842</v>
      </c>
      <c r="D395" s="371" t="s">
        <v>128</v>
      </c>
      <c r="E395" s="328">
        <v>20</v>
      </c>
      <c r="F395" s="293" t="e">
        <f>#REF!</f>
        <v>#REF!</v>
      </c>
      <c r="G395" t="e">
        <v>#REF!</v>
      </c>
      <c r="H395" s="329" t="e">
        <f t="shared" si="17"/>
        <v>#REF!</v>
      </c>
    </row>
    <row r="396" spans="1:8" s="257" customFormat="1" ht="15" customHeight="1" outlineLevel="1">
      <c r="A396" s="324" t="s">
        <v>843</v>
      </c>
      <c r="B396" s="334">
        <v>92362</v>
      </c>
      <c r="C396" s="387" t="s">
        <v>844</v>
      </c>
      <c r="D396" s="371" t="s">
        <v>128</v>
      </c>
      <c r="E396" s="328">
        <v>85</v>
      </c>
      <c r="F396" s="293" t="e">
        <f>#REF!</f>
        <v>#REF!</v>
      </c>
      <c r="G396" t="e">
        <v>#REF!</v>
      </c>
      <c r="H396" s="329" t="e">
        <f t="shared" si="17"/>
        <v>#REF!</v>
      </c>
    </row>
    <row r="397" spans="1:8" s="257" customFormat="1" ht="15" customHeight="1" outlineLevel="1">
      <c r="A397" s="324" t="s">
        <v>845</v>
      </c>
      <c r="B397" s="334">
        <v>89448</v>
      </c>
      <c r="C397" s="393" t="s">
        <v>846</v>
      </c>
      <c r="D397" s="392" t="s">
        <v>128</v>
      </c>
      <c r="E397" s="328">
        <v>10</v>
      </c>
      <c r="F397" s="293" t="e">
        <f>#REF!</f>
        <v>#REF!</v>
      </c>
      <c r="G397" t="e">
        <v>#REF!</v>
      </c>
      <c r="H397" s="329" t="e">
        <f t="shared" si="17"/>
        <v>#REF!</v>
      </c>
    </row>
    <row r="398" spans="1:8" s="257" customFormat="1" ht="15" customHeight="1" outlineLevel="1">
      <c r="A398" s="324" t="s">
        <v>847</v>
      </c>
      <c r="B398" s="334">
        <v>89449</v>
      </c>
      <c r="C398" s="393" t="s">
        <v>848</v>
      </c>
      <c r="D398" s="392" t="s">
        <v>128</v>
      </c>
      <c r="E398" s="328">
        <v>20</v>
      </c>
      <c r="F398" s="293" t="e">
        <f>#REF!</f>
        <v>#REF!</v>
      </c>
      <c r="G398" t="e">
        <v>#REF!</v>
      </c>
      <c r="H398" s="329" t="e">
        <f t="shared" si="17"/>
        <v>#REF!</v>
      </c>
    </row>
    <row r="399" spans="1:8" s="257" customFormat="1" ht="15" customHeight="1" outlineLevel="1">
      <c r="A399" s="324" t="s">
        <v>849</v>
      </c>
      <c r="B399" s="334">
        <v>92892</v>
      </c>
      <c r="C399" s="393" t="s">
        <v>850</v>
      </c>
      <c r="D399" s="371" t="s">
        <v>230</v>
      </c>
      <c r="E399" s="328">
        <v>1</v>
      </c>
      <c r="F399" s="293" t="e">
        <f>#REF!</f>
        <v>#REF!</v>
      </c>
      <c r="G399" t="e">
        <v>#REF!</v>
      </c>
      <c r="H399" s="329" t="e">
        <f t="shared" si="17"/>
        <v>#REF!</v>
      </c>
    </row>
    <row r="400" spans="1:8" s="257" customFormat="1" ht="15" customHeight="1" outlineLevel="1">
      <c r="A400" s="324" t="s">
        <v>851</v>
      </c>
      <c r="B400" s="334">
        <v>92895</v>
      </c>
      <c r="C400" s="393" t="s">
        <v>852</v>
      </c>
      <c r="D400" s="371" t="s">
        <v>230</v>
      </c>
      <c r="E400" s="328">
        <v>4</v>
      </c>
      <c r="F400" s="293" t="e">
        <f>#REF!</f>
        <v>#REF!</v>
      </c>
      <c r="G400" t="e">
        <v>#REF!</v>
      </c>
      <c r="H400" s="329" t="e">
        <f t="shared" si="17"/>
        <v>#REF!</v>
      </c>
    </row>
    <row r="401" spans="1:8" s="257" customFormat="1" ht="15" customHeight="1" outlineLevel="1">
      <c r="A401" s="324" t="s">
        <v>853</v>
      </c>
      <c r="B401" s="334">
        <v>92894</v>
      </c>
      <c r="C401" s="393" t="s">
        <v>854</v>
      </c>
      <c r="D401" s="371" t="s">
        <v>230</v>
      </c>
      <c r="E401" s="328">
        <v>2</v>
      </c>
      <c r="F401" s="293" t="e">
        <f>#REF!</f>
        <v>#REF!</v>
      </c>
      <c r="G401" t="e">
        <v>#REF!</v>
      </c>
      <c r="H401" s="329" t="e">
        <f t="shared" si="17"/>
        <v>#REF!</v>
      </c>
    </row>
    <row r="402" spans="1:8" s="257" customFormat="1" ht="15" customHeight="1" outlineLevel="1">
      <c r="A402" s="324" t="s">
        <v>855</v>
      </c>
      <c r="B402" s="334">
        <v>92890</v>
      </c>
      <c r="C402" s="393" t="s">
        <v>856</v>
      </c>
      <c r="D402" s="371" t="s">
        <v>230</v>
      </c>
      <c r="E402" s="328">
        <v>2</v>
      </c>
      <c r="F402" s="293" t="e">
        <f>#REF!</f>
        <v>#REF!</v>
      </c>
      <c r="G402" t="e">
        <v>#REF!</v>
      </c>
      <c r="H402" s="329" t="e">
        <f t="shared" si="17"/>
        <v>#REF!</v>
      </c>
    </row>
    <row r="403" spans="1:8" s="257" customFormat="1" ht="15" customHeight="1" outlineLevel="1">
      <c r="A403" s="324" t="s">
        <v>857</v>
      </c>
      <c r="B403" s="334" t="s">
        <v>858</v>
      </c>
      <c r="C403" s="393" t="s">
        <v>859</v>
      </c>
      <c r="D403" s="392" t="s">
        <v>230</v>
      </c>
      <c r="E403" s="328">
        <v>1</v>
      </c>
      <c r="F403" s="293" t="e">
        <f>#REF!</f>
        <v>#REF!</v>
      </c>
      <c r="G403" t="e">
        <v>#REF!</v>
      </c>
      <c r="H403" s="329" t="e">
        <f t="shared" si="17"/>
        <v>#REF!</v>
      </c>
    </row>
    <row r="404" spans="1:8" s="257" customFormat="1" ht="15" customHeight="1" outlineLevel="1">
      <c r="A404" s="324" t="s">
        <v>860</v>
      </c>
      <c r="B404" s="334" t="s">
        <v>861</v>
      </c>
      <c r="C404" s="393" t="s">
        <v>862</v>
      </c>
      <c r="D404" s="371" t="s">
        <v>230</v>
      </c>
      <c r="E404" s="328">
        <v>2</v>
      </c>
      <c r="F404" s="293" t="e">
        <f>#REF!</f>
        <v>#REF!</v>
      </c>
      <c r="G404" t="e">
        <v>#REF!</v>
      </c>
      <c r="H404" s="329" t="e">
        <f t="shared" si="17"/>
        <v>#REF!</v>
      </c>
    </row>
    <row r="405" spans="1:8" s="257" customFormat="1" ht="15" customHeight="1" outlineLevel="1">
      <c r="A405" s="324" t="s">
        <v>863</v>
      </c>
      <c r="B405" s="334">
        <v>20964</v>
      </c>
      <c r="C405" s="375" t="s">
        <v>864</v>
      </c>
      <c r="D405" s="392" t="s">
        <v>230</v>
      </c>
      <c r="E405" s="328">
        <v>3</v>
      </c>
      <c r="F405" s="293" t="e">
        <f>#REF!</f>
        <v>#REF!</v>
      </c>
      <c r="G405" t="e">
        <v>#REF!</v>
      </c>
      <c r="H405" s="329" t="e">
        <f t="shared" si="17"/>
        <v>#REF!</v>
      </c>
    </row>
    <row r="406" spans="1:8" s="257" customFormat="1" ht="15" customHeight="1" outlineLevel="1">
      <c r="A406" s="330" t="s">
        <v>865</v>
      </c>
      <c r="B406" s="370"/>
      <c r="C406" s="391" t="s">
        <v>866</v>
      </c>
      <c r="D406" s="371"/>
      <c r="E406" s="390"/>
      <c r="F406" s="293"/>
      <c r="G406" s="335"/>
      <c r="H406" s="333"/>
    </row>
    <row r="407" spans="1:8" s="257" customFormat="1" ht="25.5" outlineLevel="1">
      <c r="A407" s="324" t="s">
        <v>867</v>
      </c>
      <c r="B407" s="334"/>
      <c r="C407" s="326" t="s">
        <v>868</v>
      </c>
      <c r="D407" s="343"/>
      <c r="E407" s="328"/>
      <c r="F407" s="293"/>
      <c r="G407" s="335"/>
      <c r="H407" s="329"/>
    </row>
    <row r="408" spans="1:8" s="257" customFormat="1" ht="15" customHeight="1" outlineLevel="1">
      <c r="A408" s="324" t="s">
        <v>869</v>
      </c>
      <c r="B408" s="334">
        <v>72554</v>
      </c>
      <c r="C408" s="387" t="s">
        <v>870</v>
      </c>
      <c r="D408" s="371" t="s">
        <v>230</v>
      </c>
      <c r="E408" s="328">
        <v>5</v>
      </c>
      <c r="F408" s="293" t="e">
        <f>#REF!</f>
        <v>#REF!</v>
      </c>
      <c r="G408" t="e">
        <v>#REF!</v>
      </c>
      <c r="H408" s="329" t="e">
        <f>SUM(E408*G408)</f>
        <v>#REF!</v>
      </c>
    </row>
    <row r="409" spans="1:8" s="257" customFormat="1" ht="15" customHeight="1" outlineLevel="1">
      <c r="A409" s="324" t="s">
        <v>871</v>
      </c>
      <c r="B409" s="334" t="s">
        <v>872</v>
      </c>
      <c r="C409" s="387" t="s">
        <v>873</v>
      </c>
      <c r="D409" s="371" t="s">
        <v>230</v>
      </c>
      <c r="E409" s="328">
        <v>3</v>
      </c>
      <c r="F409" s="293" t="e">
        <f>#REF!</f>
        <v>#REF!</v>
      </c>
      <c r="G409" t="e">
        <v>#REF!</v>
      </c>
      <c r="H409" s="329" t="e">
        <f>SUM(E409*G409)</f>
        <v>#REF!</v>
      </c>
    </row>
    <row r="410" spans="1:8" s="257" customFormat="1" ht="15" customHeight="1" outlineLevel="1">
      <c r="A410" s="324" t="s">
        <v>874</v>
      </c>
      <c r="B410" s="334" t="s">
        <v>875</v>
      </c>
      <c r="C410" s="387" t="s">
        <v>876</v>
      </c>
      <c r="D410" s="371" t="s">
        <v>230</v>
      </c>
      <c r="E410" s="328">
        <v>3</v>
      </c>
      <c r="F410" s="293" t="e">
        <f>#REF!</f>
        <v>#REF!</v>
      </c>
      <c r="G410" t="e">
        <v>#REF!</v>
      </c>
      <c r="H410" s="329" t="e">
        <f>SUM(E410*G410)</f>
        <v>#REF!</v>
      </c>
    </row>
    <row r="411" spans="1:8" s="257" customFormat="1" ht="38.25" customHeight="1" outlineLevel="1">
      <c r="A411" s="324" t="s">
        <v>877</v>
      </c>
      <c r="B411" s="334">
        <v>72284</v>
      </c>
      <c r="C411" s="393" t="s">
        <v>878</v>
      </c>
      <c r="D411" s="371" t="s">
        <v>230</v>
      </c>
      <c r="E411" s="328">
        <v>3</v>
      </c>
      <c r="F411" s="293" t="e">
        <f>#REF!</f>
        <v>#REF!</v>
      </c>
      <c r="G411" t="e">
        <v>#REF!</v>
      </c>
      <c r="H411" s="329" t="e">
        <f>SUM(E411*G411)</f>
        <v>#REF!</v>
      </c>
    </row>
    <row r="412" spans="1:8" s="257" customFormat="1" ht="27" customHeight="1" outlineLevel="1">
      <c r="A412" s="324" t="s">
        <v>879</v>
      </c>
      <c r="B412" s="334">
        <v>72283</v>
      </c>
      <c r="C412" s="387" t="s">
        <v>880</v>
      </c>
      <c r="D412" s="371" t="s">
        <v>230</v>
      </c>
      <c r="E412" s="328">
        <v>1</v>
      </c>
      <c r="F412" s="293" t="e">
        <f>#REF!</f>
        <v>#REF!</v>
      </c>
      <c r="G412" t="e">
        <v>#REF!</v>
      </c>
      <c r="H412" s="329" t="e">
        <f>SUM(E412*G412)</f>
        <v>#REF!</v>
      </c>
    </row>
    <row r="413" spans="1:8" s="257" customFormat="1" ht="15" customHeight="1" outlineLevel="1">
      <c r="A413" s="324" t="s">
        <v>881</v>
      </c>
      <c r="B413" s="334"/>
      <c r="C413" s="393" t="s">
        <v>882</v>
      </c>
      <c r="D413" s="392"/>
      <c r="E413" s="328"/>
      <c r="F413" s="293"/>
      <c r="G413" s="335"/>
      <c r="H413" s="329"/>
    </row>
    <row r="414" spans="1:8" s="257" customFormat="1" ht="15" customHeight="1" outlineLevel="1">
      <c r="A414" s="324" t="s">
        <v>883</v>
      </c>
      <c r="B414" s="334">
        <v>10851</v>
      </c>
      <c r="C414" s="387" t="s">
        <v>884</v>
      </c>
      <c r="D414" s="392" t="s">
        <v>230</v>
      </c>
      <c r="E414" s="328">
        <v>2</v>
      </c>
      <c r="F414" s="293" t="e">
        <f>#REF!</f>
        <v>#REF!</v>
      </c>
      <c r="G414" t="e">
        <v>#REF!</v>
      </c>
      <c r="H414" s="329" t="e">
        <f>SUM(E414*G414)</f>
        <v>#REF!</v>
      </c>
    </row>
    <row r="415" spans="1:8" s="257" customFormat="1" ht="15" customHeight="1" outlineLevel="1">
      <c r="A415" s="324" t="s">
        <v>885</v>
      </c>
      <c r="B415" s="334">
        <v>10851</v>
      </c>
      <c r="C415" s="387" t="s">
        <v>886</v>
      </c>
      <c r="D415" s="392" t="s">
        <v>230</v>
      </c>
      <c r="E415" s="328">
        <v>3</v>
      </c>
      <c r="F415" s="293" t="e">
        <f>#REF!</f>
        <v>#REF!</v>
      </c>
      <c r="G415" t="e">
        <v>#REF!</v>
      </c>
      <c r="H415" s="329" t="e">
        <f>SUM(E415*G415)</f>
        <v>#REF!</v>
      </c>
    </row>
    <row r="416" spans="1:8" s="257" customFormat="1" outlineLevel="1">
      <c r="A416" s="324" t="s">
        <v>887</v>
      </c>
      <c r="B416" s="334">
        <v>10851</v>
      </c>
      <c r="C416" s="395" t="s">
        <v>888</v>
      </c>
      <c r="D416" s="392" t="s">
        <v>230</v>
      </c>
      <c r="E416" s="328">
        <v>22</v>
      </c>
      <c r="F416" s="293" t="e">
        <f>#REF!</f>
        <v>#REF!</v>
      </c>
      <c r="G416" t="e">
        <v>#REF!</v>
      </c>
      <c r="H416" s="329" t="e">
        <f>SUM(E416*G416)</f>
        <v>#REF!</v>
      </c>
    </row>
    <row r="417" spans="1:8" s="257" customFormat="1" ht="15" customHeight="1" outlineLevel="1">
      <c r="A417" s="330" t="s">
        <v>889</v>
      </c>
      <c r="B417" s="370"/>
      <c r="C417" s="396" t="s">
        <v>890</v>
      </c>
      <c r="D417" s="392"/>
      <c r="E417" s="390"/>
      <c r="F417" s="293"/>
      <c r="G417" s="335"/>
      <c r="H417" s="333"/>
    </row>
    <row r="418" spans="1:8" s="257" customFormat="1" ht="75" customHeight="1" outlineLevel="1">
      <c r="A418" s="324" t="s">
        <v>891</v>
      </c>
      <c r="B418" s="334" t="s">
        <v>892</v>
      </c>
      <c r="C418" s="395" t="s">
        <v>893</v>
      </c>
      <c r="D418" s="392" t="s">
        <v>628</v>
      </c>
      <c r="E418" s="328">
        <v>14</v>
      </c>
      <c r="F418" s="293" t="e">
        <f>#REF!</f>
        <v>#REF!</v>
      </c>
      <c r="G418" t="e">
        <v>#REF!</v>
      </c>
      <c r="H418" s="329" t="e">
        <f>SUM(E418*G418)</f>
        <v>#REF!</v>
      </c>
    </row>
    <row r="419" spans="1:8" s="257" customFormat="1" ht="51" outlineLevel="1">
      <c r="A419" s="324" t="s">
        <v>894</v>
      </c>
      <c r="B419" s="343"/>
      <c r="C419" s="395" t="s">
        <v>895</v>
      </c>
      <c r="D419" s="392"/>
      <c r="E419" s="376"/>
      <c r="F419" s="293"/>
      <c r="G419" s="335"/>
      <c r="H419" s="333"/>
    </row>
    <row r="420" spans="1:8" s="257" customFormat="1" ht="15" customHeight="1" outlineLevel="1">
      <c r="A420" s="324" t="s">
        <v>896</v>
      </c>
      <c r="B420" s="334" t="s">
        <v>897</v>
      </c>
      <c r="C420" s="393" t="s">
        <v>898</v>
      </c>
      <c r="D420" s="392" t="s">
        <v>35</v>
      </c>
      <c r="E420" s="328">
        <v>1.32</v>
      </c>
      <c r="F420" s="293" t="e">
        <f>#REF!</f>
        <v>#REF!</v>
      </c>
      <c r="G420" t="e">
        <v>#REF!</v>
      </c>
      <c r="H420" s="329" t="e">
        <f>SUM(E420*G420)</f>
        <v>#REF!</v>
      </c>
    </row>
    <row r="421" spans="1:8" s="257" customFormat="1" ht="15" customHeight="1" outlineLevel="1">
      <c r="A421" s="324" t="s">
        <v>899</v>
      </c>
      <c r="B421" s="334">
        <v>10928</v>
      </c>
      <c r="C421" s="393" t="s">
        <v>900</v>
      </c>
      <c r="D421" s="392" t="s">
        <v>23</v>
      </c>
      <c r="E421" s="328">
        <v>6</v>
      </c>
      <c r="F421" s="293" t="e">
        <f>#REF!</f>
        <v>#REF!</v>
      </c>
      <c r="G421" t="e">
        <v>#REF!</v>
      </c>
      <c r="H421" s="329" t="e">
        <f>SUM(E421*G421)</f>
        <v>#REF!</v>
      </c>
    </row>
    <row r="422" spans="1:8" s="257" customFormat="1" ht="15" customHeight="1" outlineLevel="1">
      <c r="A422" s="324" t="s">
        <v>901</v>
      </c>
      <c r="B422" s="343" t="s">
        <v>902</v>
      </c>
      <c r="C422" s="395" t="s">
        <v>903</v>
      </c>
      <c r="D422" s="392" t="s">
        <v>23</v>
      </c>
      <c r="E422" s="328">
        <v>2.94</v>
      </c>
      <c r="F422" s="293" t="e">
        <f>#REF!</f>
        <v>#REF!</v>
      </c>
      <c r="G422" t="e">
        <v>#REF!</v>
      </c>
      <c r="H422" s="329" t="e">
        <f>SUM(E422*G422)</f>
        <v>#REF!</v>
      </c>
    </row>
    <row r="423" spans="1:8" s="257" customFormat="1" ht="15" customHeight="1" outlineLevel="1">
      <c r="A423" s="324" t="s">
        <v>904</v>
      </c>
      <c r="B423" s="334">
        <v>10851</v>
      </c>
      <c r="C423" s="395" t="s">
        <v>905</v>
      </c>
      <c r="D423" s="392" t="s">
        <v>906</v>
      </c>
      <c r="E423" s="328">
        <v>3</v>
      </c>
      <c r="F423" s="293" t="e">
        <f>#REF!</f>
        <v>#REF!</v>
      </c>
      <c r="G423" t="e">
        <v>#REF!</v>
      </c>
      <c r="H423" s="329" t="e">
        <f>SUM(E423*G423)</f>
        <v>#REF!</v>
      </c>
    </row>
    <row r="424" spans="1:8" s="257" customFormat="1" ht="15" customHeight="1" outlineLevel="1">
      <c r="A424" s="330" t="s">
        <v>907</v>
      </c>
      <c r="B424" s="370"/>
      <c r="C424" s="374" t="s">
        <v>908</v>
      </c>
      <c r="D424" s="371"/>
      <c r="E424" s="390"/>
      <c r="F424" s="293"/>
      <c r="G424" s="335"/>
      <c r="H424" s="333"/>
    </row>
    <row r="425" spans="1:8" s="257" customFormat="1" ht="38.25" outlineLevel="1">
      <c r="A425" s="324" t="s">
        <v>909</v>
      </c>
      <c r="B425" s="334" t="s">
        <v>910</v>
      </c>
      <c r="C425" s="326" t="s">
        <v>911</v>
      </c>
      <c r="D425" s="343" t="s">
        <v>628</v>
      </c>
      <c r="E425" s="328">
        <v>5.0999999999999996</v>
      </c>
      <c r="F425" s="293" t="e">
        <f>#REF!</f>
        <v>#REF!</v>
      </c>
      <c r="G425" t="e">
        <v>#REF!</v>
      </c>
      <c r="H425" s="329" t="e">
        <f>SUM(E425*G425)</f>
        <v>#REF!</v>
      </c>
    </row>
    <row r="426" spans="1:8" s="257" customFormat="1" ht="27" customHeight="1" outlineLevel="1">
      <c r="A426" s="324" t="s">
        <v>912</v>
      </c>
      <c r="B426" s="334" t="s">
        <v>913</v>
      </c>
      <c r="C426" s="326" t="s">
        <v>914</v>
      </c>
      <c r="D426" s="343" t="s">
        <v>635</v>
      </c>
      <c r="E426" s="328">
        <v>0.6</v>
      </c>
      <c r="F426" s="293" t="e">
        <f>#REF!</f>
        <v>#REF!</v>
      </c>
      <c r="G426" t="e">
        <v>#REF!</v>
      </c>
      <c r="H426" s="329" t="e">
        <f>SUM(E426*G426)</f>
        <v>#REF!</v>
      </c>
    </row>
    <row r="427" spans="1:8" s="257" customFormat="1" ht="27.75" customHeight="1" outlineLevel="1">
      <c r="A427" s="324" t="s">
        <v>915</v>
      </c>
      <c r="B427" s="334" t="s">
        <v>916</v>
      </c>
      <c r="C427" s="326" t="s">
        <v>917</v>
      </c>
      <c r="D427" s="343" t="s">
        <v>635</v>
      </c>
      <c r="E427" s="328">
        <v>2</v>
      </c>
      <c r="F427" s="293" t="e">
        <f>#REF!</f>
        <v>#REF!</v>
      </c>
      <c r="G427" t="e">
        <v>#REF!</v>
      </c>
      <c r="H427" s="329" t="e">
        <f>SUM(E427*G427)</f>
        <v>#REF!</v>
      </c>
    </row>
    <row r="428" spans="1:8" s="257" customFormat="1" ht="15" customHeight="1" outlineLevel="1">
      <c r="A428" s="324" t="s">
        <v>918</v>
      </c>
      <c r="B428" s="334">
        <v>83448</v>
      </c>
      <c r="C428" s="326" t="s">
        <v>919</v>
      </c>
      <c r="D428" s="343" t="s">
        <v>635</v>
      </c>
      <c r="E428" s="328">
        <v>1</v>
      </c>
      <c r="F428" s="293" t="e">
        <f>#REF!</f>
        <v>#REF!</v>
      </c>
      <c r="G428" t="e">
        <v>#REF!</v>
      </c>
      <c r="H428" s="329" t="e">
        <f>SUM(E428*G428)</f>
        <v>#REF!</v>
      </c>
    </row>
    <row r="429" spans="1:8" s="257" customFormat="1" ht="15" customHeight="1" outlineLevel="1">
      <c r="A429" s="324" t="s">
        <v>920</v>
      </c>
      <c r="B429" s="334">
        <v>83450</v>
      </c>
      <c r="C429" s="326" t="s">
        <v>921</v>
      </c>
      <c r="D429" s="343" t="s">
        <v>635</v>
      </c>
      <c r="E429" s="328">
        <v>3.9</v>
      </c>
      <c r="F429" s="293" t="e">
        <f>#REF!</f>
        <v>#REF!</v>
      </c>
      <c r="G429" t="e">
        <v>#REF!</v>
      </c>
      <c r="H429" s="329" t="e">
        <f>SUM(E429*G429)</f>
        <v>#REF!</v>
      </c>
    </row>
    <row r="430" spans="1:8" s="257" customFormat="1" ht="15" customHeight="1" outlineLevel="1">
      <c r="A430" s="330" t="s">
        <v>922</v>
      </c>
      <c r="B430" s="370"/>
      <c r="C430" s="332" t="s">
        <v>923</v>
      </c>
      <c r="D430" s="326"/>
      <c r="E430" s="397"/>
      <c r="F430" s="293"/>
      <c r="G430" s="335"/>
      <c r="H430" s="333"/>
    </row>
    <row r="431" spans="1:8" s="257" customFormat="1" ht="25.5" outlineLevel="1">
      <c r="A431" s="324" t="s">
        <v>924</v>
      </c>
      <c r="B431" s="334"/>
      <c r="C431" s="326" t="s">
        <v>925</v>
      </c>
      <c r="D431" s="343"/>
      <c r="E431" s="328"/>
      <c r="F431" s="293" t="e">
        <f>#REF!</f>
        <v>#REF!</v>
      </c>
      <c r="G431" t="e">
        <v>#REF!</v>
      </c>
      <c r="H431" s="329"/>
    </row>
    <row r="432" spans="1:8" s="257" customFormat="1" ht="15" customHeight="1" outlineLevel="1">
      <c r="A432" s="324" t="s">
        <v>926</v>
      </c>
      <c r="B432" s="334">
        <v>20072</v>
      </c>
      <c r="C432" s="387" t="s">
        <v>927</v>
      </c>
      <c r="D432" s="371" t="s">
        <v>128</v>
      </c>
      <c r="E432" s="328">
        <v>1.2</v>
      </c>
      <c r="F432" s="293" t="e">
        <f>#REF!</f>
        <v>#REF!</v>
      </c>
      <c r="G432" t="e">
        <v>#REF!</v>
      </c>
      <c r="H432" s="329" t="e">
        <f>SUM(E432*G432)</f>
        <v>#REF!</v>
      </c>
    </row>
    <row r="433" spans="1:8" s="257" customFormat="1" ht="15" customHeight="1" outlineLevel="1">
      <c r="A433" s="324" t="s">
        <v>928</v>
      </c>
      <c r="B433" s="334">
        <v>20073</v>
      </c>
      <c r="C433" s="387" t="s">
        <v>929</v>
      </c>
      <c r="D433" s="371" t="s">
        <v>128</v>
      </c>
      <c r="E433" s="328">
        <v>32.1</v>
      </c>
      <c r="F433" s="293" t="e">
        <f>#REF!</f>
        <v>#REF!</v>
      </c>
      <c r="G433" t="e">
        <v>#REF!</v>
      </c>
      <c r="H433" s="329" t="e">
        <f>SUM(E433*G433)</f>
        <v>#REF!</v>
      </c>
    </row>
    <row r="434" spans="1:8" s="257" customFormat="1" ht="15" customHeight="1" outlineLevel="1">
      <c r="A434" s="324" t="s">
        <v>930</v>
      </c>
      <c r="B434" s="334">
        <v>20072</v>
      </c>
      <c r="C434" s="387" t="s">
        <v>931</v>
      </c>
      <c r="D434" s="371" t="s">
        <v>128</v>
      </c>
      <c r="E434" s="328">
        <v>12.6</v>
      </c>
      <c r="F434" s="293" t="e">
        <f>#REF!</f>
        <v>#REF!</v>
      </c>
      <c r="G434" t="e">
        <v>#REF!</v>
      </c>
      <c r="H434" s="329" t="e">
        <f>SUM(E434*G434)</f>
        <v>#REF!</v>
      </c>
    </row>
    <row r="435" spans="1:8" s="257" customFormat="1" ht="15" customHeight="1" outlineLevel="1">
      <c r="A435" s="324" t="s">
        <v>932</v>
      </c>
      <c r="B435" s="334">
        <v>20073</v>
      </c>
      <c r="C435" s="387" t="s">
        <v>933</v>
      </c>
      <c r="D435" s="371" t="s">
        <v>128</v>
      </c>
      <c r="E435" s="328">
        <v>1.8</v>
      </c>
      <c r="F435" s="293" t="e">
        <f>#REF!</f>
        <v>#REF!</v>
      </c>
      <c r="G435" t="e">
        <v>#REF!</v>
      </c>
      <c r="H435" s="329" t="e">
        <f>SUM(E435*G435)</f>
        <v>#REF!</v>
      </c>
    </row>
    <row r="436" spans="1:8" s="257" customFormat="1" ht="25.5" outlineLevel="1">
      <c r="A436" s="324" t="s">
        <v>934</v>
      </c>
      <c r="B436" s="343"/>
      <c r="C436" s="387" t="s">
        <v>935</v>
      </c>
      <c r="D436" s="371"/>
      <c r="E436" s="390"/>
      <c r="F436" s="293" t="e">
        <f>#REF!</f>
        <v>#REF!</v>
      </c>
      <c r="G436" t="e">
        <v>#REF!</v>
      </c>
      <c r="H436" s="333"/>
    </row>
    <row r="437" spans="1:8" s="257" customFormat="1" ht="15" customHeight="1" outlineLevel="1">
      <c r="A437" s="324" t="s">
        <v>936</v>
      </c>
      <c r="B437" s="343"/>
      <c r="C437" s="387" t="s">
        <v>927</v>
      </c>
      <c r="D437" s="371"/>
      <c r="E437" s="328"/>
      <c r="F437" s="293" t="e">
        <f>#REF!</f>
        <v>#REF!</v>
      </c>
      <c r="G437" t="e">
        <v>#REF!</v>
      </c>
      <c r="H437" s="329"/>
    </row>
    <row r="438" spans="1:8" s="257" customFormat="1" ht="15" customHeight="1" outlineLevel="1">
      <c r="A438" s="330" t="s">
        <v>937</v>
      </c>
      <c r="B438" s="370"/>
      <c r="C438" s="391" t="s">
        <v>938</v>
      </c>
      <c r="D438" s="371"/>
      <c r="E438" s="390"/>
      <c r="F438" s="293"/>
      <c r="G438" s="335"/>
      <c r="H438" s="333"/>
    </row>
    <row r="439" spans="1:8" s="257" customFormat="1" ht="38.25" outlineLevel="1">
      <c r="A439" s="324" t="s">
        <v>939</v>
      </c>
      <c r="B439" s="334">
        <v>83450</v>
      </c>
      <c r="C439" s="387" t="s">
        <v>940</v>
      </c>
      <c r="D439" s="371" t="s">
        <v>230</v>
      </c>
      <c r="E439" s="328">
        <v>5</v>
      </c>
      <c r="F439" s="293" t="e">
        <f>#REF!</f>
        <v>#REF!</v>
      </c>
      <c r="G439" t="e">
        <v>#REF!</v>
      </c>
      <c r="H439" s="329" t="e">
        <f>SUM(E439*G439)</f>
        <v>#REF!</v>
      </c>
    </row>
    <row r="440" spans="1:8" s="257" customFormat="1" ht="39.75" customHeight="1" outlineLevel="1">
      <c r="A440" s="324" t="s">
        <v>941</v>
      </c>
      <c r="B440" s="334">
        <v>83450</v>
      </c>
      <c r="C440" s="387" t="s">
        <v>942</v>
      </c>
      <c r="D440" s="371" t="s">
        <v>230</v>
      </c>
      <c r="E440" s="328">
        <v>1</v>
      </c>
      <c r="F440" s="293" t="e">
        <f>#REF!</f>
        <v>#REF!</v>
      </c>
      <c r="G440" t="e">
        <v>#REF!</v>
      </c>
      <c r="H440" s="329" t="e">
        <f>SUM(E440*G440)</f>
        <v>#REF!</v>
      </c>
    </row>
    <row r="441" spans="1:8" s="257" customFormat="1" ht="15" customHeight="1" outlineLevel="1">
      <c r="A441" s="336" t="s">
        <v>943</v>
      </c>
      <c r="B441" s="334" t="s">
        <v>944</v>
      </c>
      <c r="C441" s="398" t="s">
        <v>945</v>
      </c>
      <c r="D441" s="399" t="s">
        <v>128</v>
      </c>
      <c r="E441" s="328">
        <v>90</v>
      </c>
      <c r="F441" s="293" t="e">
        <f>#REF!</f>
        <v>#REF!</v>
      </c>
      <c r="G441" t="e">
        <v>#REF!</v>
      </c>
      <c r="H441" s="340" t="e">
        <f>SUM(E441*G441)</f>
        <v>#REF!</v>
      </c>
    </row>
    <row r="442" spans="1:8" s="257" customFormat="1" ht="15" customHeight="1">
      <c r="A442" s="308">
        <v>14</v>
      </c>
      <c r="B442" s="365"/>
      <c r="C442" s="310" t="s">
        <v>946</v>
      </c>
      <c r="D442" s="311"/>
      <c r="E442" s="312"/>
      <c r="F442" s="312"/>
      <c r="G442" s="311"/>
      <c r="H442" s="317" t="e">
        <f>SUM(H443:H446)</f>
        <v>#REF!</v>
      </c>
    </row>
    <row r="443" spans="1:8" s="257" customFormat="1" ht="28.5" customHeight="1" outlineLevel="1">
      <c r="A443" s="344" t="s">
        <v>947</v>
      </c>
      <c r="B443" s="334" t="s">
        <v>948</v>
      </c>
      <c r="C443" s="346" t="s">
        <v>949</v>
      </c>
      <c r="D443" s="321" t="s">
        <v>23</v>
      </c>
      <c r="E443" s="328">
        <v>357.79</v>
      </c>
      <c r="F443" s="293" t="e">
        <f>#REF!</f>
        <v>#REF!</v>
      </c>
      <c r="G443" t="e">
        <v>#REF!</v>
      </c>
      <c r="H443" s="348" t="e">
        <f>SUM(E443*G443)</f>
        <v>#REF!</v>
      </c>
    </row>
    <row r="444" spans="1:8" s="257" customFormat="1" ht="25.5" outlineLevel="1">
      <c r="A444" s="324" t="s">
        <v>950</v>
      </c>
      <c r="B444" s="334">
        <v>3283</v>
      </c>
      <c r="C444" s="326" t="s">
        <v>951</v>
      </c>
      <c r="D444" s="327" t="s">
        <v>23</v>
      </c>
      <c r="E444" s="328">
        <v>11.99</v>
      </c>
      <c r="F444" s="293" t="e">
        <f>#REF!</f>
        <v>#REF!</v>
      </c>
      <c r="G444" t="e">
        <v>#REF!</v>
      </c>
      <c r="H444" s="329" t="e">
        <f>SUM(E444*G444)</f>
        <v>#REF!</v>
      </c>
    </row>
    <row r="445" spans="1:8" s="257" customFormat="1" ht="25.5" outlineLevel="1">
      <c r="A445" s="324" t="s">
        <v>952</v>
      </c>
      <c r="B445" s="103"/>
      <c r="C445" s="326" t="s">
        <v>953</v>
      </c>
      <c r="D445" s="327" t="s">
        <v>23</v>
      </c>
      <c r="E445" s="328">
        <v>0</v>
      </c>
      <c r="F445" s="293" t="e">
        <f>#REF!</f>
        <v>#REF!</v>
      </c>
      <c r="G445" t="e">
        <v>#REF!</v>
      </c>
      <c r="H445" s="329" t="e">
        <f>SUM(E445*G445)</f>
        <v>#REF!</v>
      </c>
    </row>
    <row r="446" spans="1:8" s="257" customFormat="1" ht="15" customHeight="1" outlineLevel="1">
      <c r="A446" s="336" t="s">
        <v>954</v>
      </c>
      <c r="B446" s="334">
        <v>11587</v>
      </c>
      <c r="C446" s="337" t="s">
        <v>955</v>
      </c>
      <c r="D446" s="338" t="s">
        <v>23</v>
      </c>
      <c r="E446" s="328">
        <v>292.2</v>
      </c>
      <c r="F446" s="293" t="e">
        <f>#REF!</f>
        <v>#REF!</v>
      </c>
      <c r="G446" t="e">
        <v>#REF!</v>
      </c>
      <c r="H446" s="340" t="e">
        <f>SUM(E446*G446)</f>
        <v>#REF!</v>
      </c>
    </row>
    <row r="447" spans="1:8" s="257" customFormat="1" ht="15" customHeight="1">
      <c r="A447" s="308">
        <v>15</v>
      </c>
      <c r="B447" s="365"/>
      <c r="C447" s="310" t="s">
        <v>956</v>
      </c>
      <c r="D447" s="311"/>
      <c r="E447" s="312"/>
      <c r="F447" s="312"/>
      <c r="G447" s="311"/>
      <c r="H447" s="317" t="e">
        <f>SUM(H448:H450)</f>
        <v>#REF!</v>
      </c>
    </row>
    <row r="448" spans="1:8" s="257" customFormat="1" ht="27" customHeight="1" outlineLevel="1">
      <c r="A448" s="344" t="s">
        <v>957</v>
      </c>
      <c r="B448" s="334">
        <v>83738</v>
      </c>
      <c r="C448" s="346" t="s">
        <v>958</v>
      </c>
      <c r="D448" s="321" t="s">
        <v>23</v>
      </c>
      <c r="E448" s="328">
        <v>91.97</v>
      </c>
      <c r="F448" s="293" t="e">
        <f>#REF!</f>
        <v>#REF!</v>
      </c>
      <c r="G448" t="e">
        <v>#REF!</v>
      </c>
      <c r="H448" s="348" t="e">
        <f>SUM(E448*G448)</f>
        <v>#REF!</v>
      </c>
    </row>
    <row r="449" spans="1:8" s="257" customFormat="1" ht="27" customHeight="1" outlineLevel="1">
      <c r="A449" s="324" t="s">
        <v>959</v>
      </c>
      <c r="B449" s="334">
        <v>83738</v>
      </c>
      <c r="C449" s="326" t="s">
        <v>960</v>
      </c>
      <c r="D449" s="327" t="s">
        <v>23</v>
      </c>
      <c r="E449" s="328">
        <v>38.299999999999997</v>
      </c>
      <c r="F449" s="293" t="e">
        <f>#REF!</f>
        <v>#REF!</v>
      </c>
      <c r="G449" t="e">
        <v>#REF!</v>
      </c>
      <c r="H449" s="329" t="e">
        <f>SUM(E449*G449)</f>
        <v>#REF!</v>
      </c>
    </row>
    <row r="450" spans="1:8" s="257" customFormat="1" ht="27" customHeight="1" outlineLevel="1">
      <c r="A450" s="336" t="s">
        <v>961</v>
      </c>
      <c r="B450" s="334">
        <v>83738</v>
      </c>
      <c r="C450" s="337" t="s">
        <v>962</v>
      </c>
      <c r="D450" s="338" t="s">
        <v>23</v>
      </c>
      <c r="E450" s="328">
        <v>72.09</v>
      </c>
      <c r="F450" s="293" t="e">
        <f>#REF!</f>
        <v>#REF!</v>
      </c>
      <c r="G450" t="e">
        <v>#REF!</v>
      </c>
      <c r="H450" s="340" t="e">
        <f>SUM(E450*G450)</f>
        <v>#REF!</v>
      </c>
    </row>
    <row r="451" spans="1:8" s="257" customFormat="1" ht="15" customHeight="1">
      <c r="A451" s="308">
        <v>16</v>
      </c>
      <c r="B451" s="365"/>
      <c r="C451" s="310" t="s">
        <v>963</v>
      </c>
      <c r="D451" s="311"/>
      <c r="E451" s="312"/>
      <c r="F451" s="312"/>
      <c r="G451" s="311"/>
      <c r="H451" s="317" t="e">
        <f>SUM(H452:H457)</f>
        <v>#REF!</v>
      </c>
    </row>
    <row r="452" spans="1:8" s="257" customFormat="1" ht="15" customHeight="1" outlineLevel="1">
      <c r="A452" s="344" t="s">
        <v>964</v>
      </c>
      <c r="B452" s="334" t="s">
        <v>965</v>
      </c>
      <c r="C452" s="346" t="s">
        <v>966</v>
      </c>
      <c r="D452" s="321" t="s">
        <v>23</v>
      </c>
      <c r="E452" s="328">
        <v>374.25</v>
      </c>
      <c r="F452" s="293" t="e">
        <f>#REF!</f>
        <v>#REF!</v>
      </c>
      <c r="G452" t="e">
        <v>#REF!</v>
      </c>
      <c r="H452" s="348" t="e">
        <f t="shared" ref="H452:H457" si="18">SUM(E452*G452)</f>
        <v>#REF!</v>
      </c>
    </row>
    <row r="453" spans="1:8" s="257" customFormat="1" ht="27" customHeight="1" outlineLevel="1">
      <c r="A453" s="324" t="s">
        <v>967</v>
      </c>
      <c r="B453" s="334">
        <v>73415</v>
      </c>
      <c r="C453" s="326" t="s">
        <v>968</v>
      </c>
      <c r="D453" s="327" t="s">
        <v>23</v>
      </c>
      <c r="E453" s="328">
        <v>1690.14</v>
      </c>
      <c r="F453" s="293" t="e">
        <f>#REF!</f>
        <v>#REF!</v>
      </c>
      <c r="G453" t="e">
        <v>#REF!</v>
      </c>
      <c r="H453" s="329" t="e">
        <f t="shared" si="18"/>
        <v>#REF!</v>
      </c>
    </row>
    <row r="454" spans="1:8" s="257" customFormat="1" ht="15" customHeight="1" outlineLevel="1">
      <c r="A454" s="324" t="s">
        <v>969</v>
      </c>
      <c r="B454" s="334" t="s">
        <v>970</v>
      </c>
      <c r="C454" s="326" t="s">
        <v>971</v>
      </c>
      <c r="D454" s="327" t="s">
        <v>23</v>
      </c>
      <c r="E454" s="328">
        <v>588.54</v>
      </c>
      <c r="F454" s="293" t="e">
        <f>#REF!</f>
        <v>#REF!</v>
      </c>
      <c r="G454" s="335" t="e">
        <f t="shared" ref="G454:G491" si="19">SUM(F454*24.23%+F454)</f>
        <v>#REF!</v>
      </c>
      <c r="H454" s="329" t="e">
        <f t="shared" si="18"/>
        <v>#REF!</v>
      </c>
    </row>
    <row r="455" spans="1:8" s="257" customFormat="1" ht="15" customHeight="1" outlineLevel="1">
      <c r="A455" s="324" t="s">
        <v>972</v>
      </c>
      <c r="B455" s="334">
        <v>79460</v>
      </c>
      <c r="C455" s="326" t="s">
        <v>973</v>
      </c>
      <c r="D455" s="327" t="s">
        <v>23</v>
      </c>
      <c r="E455" s="328">
        <v>565</v>
      </c>
      <c r="F455" s="293" t="e">
        <f>#REF!</f>
        <v>#REF!</v>
      </c>
      <c r="G455" s="335" t="e">
        <f t="shared" si="19"/>
        <v>#REF!</v>
      </c>
      <c r="H455" s="329" t="e">
        <f t="shared" si="18"/>
        <v>#REF!</v>
      </c>
    </row>
    <row r="456" spans="1:8" s="257" customFormat="1" ht="27" customHeight="1" outlineLevel="1">
      <c r="A456" s="324" t="s">
        <v>974</v>
      </c>
      <c r="B456" s="334">
        <v>88487</v>
      </c>
      <c r="C456" s="326" t="s">
        <v>975</v>
      </c>
      <c r="D456" s="327" t="s">
        <v>23</v>
      </c>
      <c r="E456" s="328">
        <v>732.07</v>
      </c>
      <c r="F456" s="293" t="e">
        <f>#REF!</f>
        <v>#REF!</v>
      </c>
      <c r="G456" s="335" t="e">
        <f t="shared" si="19"/>
        <v>#REF!</v>
      </c>
      <c r="H456" s="329" t="e">
        <f t="shared" si="18"/>
        <v>#REF!</v>
      </c>
    </row>
    <row r="457" spans="1:8" s="257" customFormat="1" ht="25.5" outlineLevel="1">
      <c r="A457" s="336" t="s">
        <v>976</v>
      </c>
      <c r="B457" s="334" t="s">
        <v>977</v>
      </c>
      <c r="C457" s="337" t="s">
        <v>978</v>
      </c>
      <c r="D457" s="338" t="s">
        <v>23</v>
      </c>
      <c r="E457" s="328">
        <v>124.34</v>
      </c>
      <c r="F457" s="293" t="e">
        <f>#REF!</f>
        <v>#REF!</v>
      </c>
      <c r="G457" s="335" t="e">
        <f t="shared" si="19"/>
        <v>#REF!</v>
      </c>
      <c r="H457" s="340" t="e">
        <f t="shared" si="18"/>
        <v>#REF!</v>
      </c>
    </row>
    <row r="458" spans="1:8" s="257" customFormat="1" ht="15" customHeight="1">
      <c r="A458" s="308">
        <v>17</v>
      </c>
      <c r="B458" s="365"/>
      <c r="C458" s="310" t="s">
        <v>979</v>
      </c>
      <c r="D458" s="311"/>
      <c r="E458" s="312"/>
      <c r="F458" s="312"/>
      <c r="G458" s="311"/>
      <c r="H458" s="317" t="e">
        <f>SUM(H459:H466)</f>
        <v>#REF!</v>
      </c>
    </row>
    <row r="459" spans="1:8" s="257" customFormat="1" ht="25.5" outlineLevel="1">
      <c r="A459" s="344" t="s">
        <v>980</v>
      </c>
      <c r="B459" s="334">
        <v>86889</v>
      </c>
      <c r="C459" s="346" t="s">
        <v>981</v>
      </c>
      <c r="D459" s="321" t="s">
        <v>128</v>
      </c>
      <c r="E459" s="328">
        <v>117.65</v>
      </c>
      <c r="F459" s="293" t="e">
        <f>#REF!</f>
        <v>#REF!</v>
      </c>
      <c r="G459" s="335" t="e">
        <f t="shared" si="19"/>
        <v>#REF!</v>
      </c>
      <c r="H459" s="348" t="e">
        <f t="shared" ref="H459:H466" si="20">SUM(E459*G459)</f>
        <v>#REF!</v>
      </c>
    </row>
    <row r="460" spans="1:8" s="257" customFormat="1" ht="15" customHeight="1" outlineLevel="1">
      <c r="A460" s="324" t="s">
        <v>982</v>
      </c>
      <c r="B460" s="334" t="s">
        <v>983</v>
      </c>
      <c r="C460" s="326" t="s">
        <v>984</v>
      </c>
      <c r="D460" s="327" t="s">
        <v>162</v>
      </c>
      <c r="E460" s="328">
        <v>2</v>
      </c>
      <c r="F460" s="293" t="e">
        <f>#REF!</f>
        <v>#REF!</v>
      </c>
      <c r="G460" s="335" t="e">
        <f t="shared" si="19"/>
        <v>#REF!</v>
      </c>
      <c r="H460" s="329" t="e">
        <f t="shared" si="20"/>
        <v>#REF!</v>
      </c>
    </row>
    <row r="461" spans="1:8" s="257" customFormat="1" ht="12.75" outlineLevel="1">
      <c r="A461" s="324" t="s">
        <v>985</v>
      </c>
      <c r="B461" s="334">
        <v>73665</v>
      </c>
      <c r="C461" s="326" t="s">
        <v>986</v>
      </c>
      <c r="D461" s="327" t="s">
        <v>128</v>
      </c>
      <c r="E461" s="328">
        <v>6</v>
      </c>
      <c r="F461" s="293" t="e">
        <f>#REF!</f>
        <v>#REF!</v>
      </c>
      <c r="G461" s="335" t="e">
        <f t="shared" si="19"/>
        <v>#REF!</v>
      </c>
      <c r="H461" s="329" t="e">
        <f t="shared" si="20"/>
        <v>#REF!</v>
      </c>
    </row>
    <row r="462" spans="1:8" s="257" customFormat="1" ht="15" customHeight="1" outlineLevel="1">
      <c r="A462" s="324" t="s">
        <v>987</v>
      </c>
      <c r="B462" s="334" t="s">
        <v>988</v>
      </c>
      <c r="C462" s="326" t="s">
        <v>989</v>
      </c>
      <c r="D462" s="327" t="s">
        <v>128</v>
      </c>
      <c r="E462" s="328">
        <v>11</v>
      </c>
      <c r="F462" s="293" t="e">
        <f>#REF!</f>
        <v>#REF!</v>
      </c>
      <c r="G462" s="335" t="e">
        <f t="shared" si="19"/>
        <v>#REF!</v>
      </c>
      <c r="H462" s="329" t="e">
        <f t="shared" si="20"/>
        <v>#REF!</v>
      </c>
    </row>
    <row r="463" spans="1:8" s="257" customFormat="1" ht="15" customHeight="1" outlineLevel="1">
      <c r="A463" s="324" t="s">
        <v>990</v>
      </c>
      <c r="B463" s="334">
        <v>84122</v>
      </c>
      <c r="C463" s="326" t="s">
        <v>991</v>
      </c>
      <c r="D463" s="327" t="s">
        <v>162</v>
      </c>
      <c r="E463" s="328">
        <v>1</v>
      </c>
      <c r="F463" s="293" t="e">
        <f>#REF!</f>
        <v>#REF!</v>
      </c>
      <c r="G463" s="335" t="e">
        <f t="shared" si="19"/>
        <v>#REF!</v>
      </c>
      <c r="H463" s="329" t="e">
        <f t="shared" si="20"/>
        <v>#REF!</v>
      </c>
    </row>
    <row r="464" spans="1:8" s="257" customFormat="1" ht="27" customHeight="1" outlineLevel="1">
      <c r="A464" s="324" t="s">
        <v>992</v>
      </c>
      <c r="B464" s="334" t="s">
        <v>993</v>
      </c>
      <c r="C464" s="326" t="s">
        <v>994</v>
      </c>
      <c r="D464" s="327" t="s">
        <v>162</v>
      </c>
      <c r="E464" s="328">
        <v>36</v>
      </c>
      <c r="F464" s="293" t="e">
        <f>#REF!</f>
        <v>#REF!</v>
      </c>
      <c r="G464" s="335" t="e">
        <f t="shared" si="19"/>
        <v>#REF!</v>
      </c>
      <c r="H464" s="329" t="e">
        <f t="shared" si="20"/>
        <v>#REF!</v>
      </c>
    </row>
    <row r="465" spans="1:8" s="257" customFormat="1" ht="27" customHeight="1" outlineLevel="1">
      <c r="A465" s="324" t="s">
        <v>995</v>
      </c>
      <c r="B465" s="334" t="s">
        <v>996</v>
      </c>
      <c r="C465" s="326" t="s">
        <v>997</v>
      </c>
      <c r="D465" s="327" t="s">
        <v>162</v>
      </c>
      <c r="E465" s="328">
        <v>23</v>
      </c>
      <c r="F465" s="293" t="e">
        <f>#REF!</f>
        <v>#REF!</v>
      </c>
      <c r="G465" s="335" t="e">
        <f t="shared" si="19"/>
        <v>#REF!</v>
      </c>
      <c r="H465" s="329" t="e">
        <f t="shared" si="20"/>
        <v>#REF!</v>
      </c>
    </row>
    <row r="466" spans="1:8" s="257" customFormat="1" ht="27" customHeight="1" outlineLevel="1">
      <c r="A466" s="336" t="s">
        <v>998</v>
      </c>
      <c r="B466" s="334">
        <v>73669</v>
      </c>
      <c r="C466" s="337" t="s">
        <v>999</v>
      </c>
      <c r="D466" s="338" t="s">
        <v>128</v>
      </c>
      <c r="E466" s="328">
        <v>67.349999999999994</v>
      </c>
      <c r="F466" s="293" t="e">
        <f>#REF!</f>
        <v>#REF!</v>
      </c>
      <c r="G466" s="335" t="e">
        <f t="shared" si="19"/>
        <v>#REF!</v>
      </c>
      <c r="H466" s="340" t="e">
        <f t="shared" si="20"/>
        <v>#REF!</v>
      </c>
    </row>
    <row r="467" spans="1:8" s="257" customFormat="1" ht="15" customHeight="1">
      <c r="A467" s="308">
        <v>18</v>
      </c>
      <c r="B467" s="365"/>
      <c r="C467" s="310" t="s">
        <v>1000</v>
      </c>
      <c r="D467" s="311"/>
      <c r="E467" s="312"/>
      <c r="F467" s="312"/>
      <c r="G467" s="311"/>
      <c r="H467" s="317" t="e">
        <f>SUM(H468:H472)</f>
        <v>#REF!</v>
      </c>
    </row>
    <row r="468" spans="1:8" s="257" customFormat="1" ht="27" customHeight="1" outlineLevel="1">
      <c r="A468" s="344" t="s">
        <v>1001</v>
      </c>
      <c r="B468" s="334" t="s">
        <v>1002</v>
      </c>
      <c r="C468" s="346" t="s">
        <v>1003</v>
      </c>
      <c r="D468" s="321" t="s">
        <v>23</v>
      </c>
      <c r="E468" s="328">
        <v>38.86</v>
      </c>
      <c r="F468" s="293" t="e">
        <f>#REF!</f>
        <v>#REF!</v>
      </c>
      <c r="G468" s="335" t="e">
        <f t="shared" si="19"/>
        <v>#REF!</v>
      </c>
      <c r="H468" s="348" t="e">
        <f>SUM(E468*G468)</f>
        <v>#REF!</v>
      </c>
    </row>
    <row r="469" spans="1:8" s="257" customFormat="1" ht="27" customHeight="1" outlineLevel="1">
      <c r="A469" s="324" t="s">
        <v>1004</v>
      </c>
      <c r="B469" s="334" t="s">
        <v>1005</v>
      </c>
      <c r="C469" s="326" t="s">
        <v>1006</v>
      </c>
      <c r="D469" s="327" t="s">
        <v>23</v>
      </c>
      <c r="E469" s="328">
        <v>397.79</v>
      </c>
      <c r="F469" s="293" t="e">
        <f>#REF!</f>
        <v>#REF!</v>
      </c>
      <c r="G469" s="335" t="e">
        <f t="shared" si="19"/>
        <v>#REF!</v>
      </c>
      <c r="H469" s="329" t="e">
        <f>SUM(E469*G469)</f>
        <v>#REF!</v>
      </c>
    </row>
    <row r="470" spans="1:8" s="257" customFormat="1" ht="27" customHeight="1" outlineLevel="1">
      <c r="A470" s="324" t="s">
        <v>1007</v>
      </c>
      <c r="B470" s="334">
        <v>92397</v>
      </c>
      <c r="C470" s="326" t="s">
        <v>1008</v>
      </c>
      <c r="D470" s="327" t="s">
        <v>23</v>
      </c>
      <c r="E470" s="328">
        <v>199.92</v>
      </c>
      <c r="F470" s="293" t="e">
        <f>#REF!</f>
        <v>#REF!</v>
      </c>
      <c r="G470" s="335" t="e">
        <f t="shared" si="19"/>
        <v>#REF!</v>
      </c>
      <c r="H470" s="329" t="e">
        <f>SUM(E470*G470)</f>
        <v>#REF!</v>
      </c>
    </row>
    <row r="471" spans="1:8" s="257" customFormat="1" ht="27" customHeight="1" outlineLevel="1">
      <c r="A471" s="324" t="s">
        <v>1009</v>
      </c>
      <c r="B471" s="334" t="s">
        <v>1010</v>
      </c>
      <c r="C471" s="326" t="s">
        <v>1011</v>
      </c>
      <c r="D471" s="327" t="s">
        <v>23</v>
      </c>
      <c r="E471" s="328">
        <v>632.11</v>
      </c>
      <c r="F471" s="293" t="e">
        <f>#REF!</f>
        <v>#REF!</v>
      </c>
      <c r="G471" s="335" t="e">
        <f t="shared" si="19"/>
        <v>#REF!</v>
      </c>
      <c r="H471" s="329" t="e">
        <f>SUM(E471*G471)</f>
        <v>#REF!</v>
      </c>
    </row>
    <row r="472" spans="1:8" s="257" customFormat="1" ht="15" customHeight="1" outlineLevel="1">
      <c r="A472" s="336" t="s">
        <v>1012</v>
      </c>
      <c r="B472" s="334" t="s">
        <v>944</v>
      </c>
      <c r="C472" s="422" t="s">
        <v>1013</v>
      </c>
      <c r="D472" s="338" t="s">
        <v>128</v>
      </c>
      <c r="E472" s="328">
        <v>132</v>
      </c>
      <c r="F472" s="293" t="e">
        <f>#REF!</f>
        <v>#REF!</v>
      </c>
      <c r="G472" s="335" t="e">
        <f t="shared" si="19"/>
        <v>#REF!</v>
      </c>
      <c r="H472" s="340" t="e">
        <f>SUM(E472*G472)</f>
        <v>#REF!</v>
      </c>
    </row>
    <row r="473" spans="1:8" s="257" customFormat="1" ht="15" customHeight="1">
      <c r="A473" s="308">
        <v>19</v>
      </c>
      <c r="B473" s="365"/>
      <c r="C473" s="310" t="s">
        <v>1014</v>
      </c>
      <c r="D473" s="311"/>
      <c r="E473" s="312"/>
      <c r="F473" s="312"/>
      <c r="G473" s="311"/>
      <c r="H473" s="317" t="e">
        <f>SUM(H474)</f>
        <v>#REF!</v>
      </c>
    </row>
    <row r="474" spans="1:8" s="257" customFormat="1" ht="15" customHeight="1" outlineLevel="1">
      <c r="A474" s="400" t="s">
        <v>1015</v>
      </c>
      <c r="B474" s="334">
        <v>9537</v>
      </c>
      <c r="C474" s="401" t="s">
        <v>1016</v>
      </c>
      <c r="D474" s="402" t="s">
        <v>23</v>
      </c>
      <c r="E474" s="328">
        <v>756</v>
      </c>
      <c r="F474" s="293" t="e">
        <f>#REF!</f>
        <v>#REF!</v>
      </c>
      <c r="G474" s="335" t="e">
        <f t="shared" si="19"/>
        <v>#REF!</v>
      </c>
      <c r="H474" s="403" t="e">
        <f>SUM(E474*G474)</f>
        <v>#REF!</v>
      </c>
    </row>
    <row r="475" spans="1:8" s="257" customFormat="1" ht="15" customHeight="1">
      <c r="A475" s="308">
        <v>20</v>
      </c>
      <c r="B475" s="365"/>
      <c r="C475" s="310" t="s">
        <v>1017</v>
      </c>
      <c r="D475" s="311"/>
      <c r="E475" s="312"/>
      <c r="F475" s="312"/>
      <c r="G475" s="311"/>
      <c r="H475" s="317" t="e">
        <f>SUM(H476:H493)</f>
        <v>#REF!</v>
      </c>
    </row>
    <row r="476" spans="1:8" s="257" customFormat="1" ht="15" customHeight="1" outlineLevel="1">
      <c r="A476" s="318" t="s">
        <v>1018</v>
      </c>
      <c r="B476" s="366"/>
      <c r="C476" s="320" t="s">
        <v>1019</v>
      </c>
      <c r="D476" s="321"/>
      <c r="E476" s="322"/>
      <c r="F476" s="293"/>
      <c r="G476" s="335"/>
      <c r="H476" s="323"/>
    </row>
    <row r="477" spans="1:8" s="257" customFormat="1" ht="15" customHeight="1" outlineLevel="1">
      <c r="A477" s="324" t="s">
        <v>1020</v>
      </c>
      <c r="B477" s="334" t="s">
        <v>1021</v>
      </c>
      <c r="C477" s="326" t="s">
        <v>1022</v>
      </c>
      <c r="D477" s="327" t="s">
        <v>23</v>
      </c>
      <c r="E477" s="328">
        <v>6</v>
      </c>
      <c r="F477" s="293" t="e">
        <f>#REF!</f>
        <v>#REF!</v>
      </c>
      <c r="G477" s="335" t="e">
        <f t="shared" si="19"/>
        <v>#REF!</v>
      </c>
      <c r="H477" s="329" t="e">
        <f>SUM(E477*G477)</f>
        <v>#REF!</v>
      </c>
    </row>
    <row r="478" spans="1:8" s="257" customFormat="1" ht="52.5" customHeight="1" outlineLevel="1">
      <c r="A478" s="324" t="s">
        <v>1023</v>
      </c>
      <c r="B478" s="343"/>
      <c r="C478" s="326" t="s">
        <v>1024</v>
      </c>
      <c r="D478" s="327" t="s">
        <v>23</v>
      </c>
      <c r="E478" s="328">
        <v>0</v>
      </c>
      <c r="F478" s="293" t="e">
        <f>#REF!</f>
        <v>#REF!</v>
      </c>
      <c r="G478" s="335" t="e">
        <f t="shared" si="19"/>
        <v>#REF!</v>
      </c>
      <c r="H478" s="329" t="e">
        <f>SUM(E478*G478)</f>
        <v>#REF!</v>
      </c>
    </row>
    <row r="479" spans="1:8" s="257" customFormat="1" ht="25.5" outlineLevel="1">
      <c r="A479" s="324" t="s">
        <v>1025</v>
      </c>
      <c r="B479" s="343"/>
      <c r="C479" s="326" t="s">
        <v>31</v>
      </c>
      <c r="D479" s="327" t="s">
        <v>23</v>
      </c>
      <c r="E479" s="328">
        <v>0</v>
      </c>
      <c r="F479" s="293" t="e">
        <f>#REF!</f>
        <v>#REF!</v>
      </c>
      <c r="G479" s="335" t="e">
        <f t="shared" si="19"/>
        <v>#REF!</v>
      </c>
      <c r="H479" s="329" t="e">
        <f>SUM(E479*G479)</f>
        <v>#REF!</v>
      </c>
    </row>
    <row r="480" spans="1:8" s="257" customFormat="1" ht="15" customHeight="1" outlineLevel="1">
      <c r="A480" s="330" t="s">
        <v>1026</v>
      </c>
      <c r="B480" s="370"/>
      <c r="C480" s="332" t="s">
        <v>1027</v>
      </c>
      <c r="D480" s="327"/>
      <c r="E480" s="328"/>
      <c r="F480" s="293"/>
      <c r="G480" s="335"/>
      <c r="H480" s="333"/>
    </row>
    <row r="481" spans="1:8" s="256" customFormat="1" ht="25.5" outlineLevel="1">
      <c r="A481" s="324" t="s">
        <v>1028</v>
      </c>
      <c r="B481" s="334" t="s">
        <v>1029</v>
      </c>
      <c r="C481" s="326" t="s">
        <v>44</v>
      </c>
      <c r="D481" s="327" t="s">
        <v>35</v>
      </c>
      <c r="E481" s="328">
        <v>168.65</v>
      </c>
      <c r="F481" s="293" t="e">
        <f>#REF!</f>
        <v>#REF!</v>
      </c>
      <c r="G481" s="335" t="e">
        <f t="shared" si="19"/>
        <v>#REF!</v>
      </c>
      <c r="H481" s="329" t="e">
        <f>SUM(E481*G481)</f>
        <v>#REF!</v>
      </c>
    </row>
    <row r="482" spans="1:8" s="256" customFormat="1" ht="15" customHeight="1" outlineLevel="1">
      <c r="A482" s="330" t="s">
        <v>1030</v>
      </c>
      <c r="B482" s="331"/>
      <c r="C482" s="332" t="s">
        <v>1031</v>
      </c>
      <c r="D482" s="327"/>
      <c r="E482" s="328"/>
      <c r="F482" s="293"/>
      <c r="G482" s="335"/>
      <c r="H482" s="333"/>
    </row>
    <row r="483" spans="1:8" s="256" customFormat="1" ht="12.75" outlineLevel="1">
      <c r="A483" s="324" t="s">
        <v>1032</v>
      </c>
      <c r="B483" s="334" t="s">
        <v>61</v>
      </c>
      <c r="C483" s="326" t="s">
        <v>1033</v>
      </c>
      <c r="D483" s="327" t="s">
        <v>23</v>
      </c>
      <c r="E483" s="328">
        <v>85.56</v>
      </c>
      <c r="F483" s="293" t="e">
        <f>#REF!</f>
        <v>#REF!</v>
      </c>
      <c r="G483" s="335" t="e">
        <f t="shared" si="19"/>
        <v>#REF!</v>
      </c>
      <c r="H483" s="329" t="e">
        <f>SUM(E483*G483)</f>
        <v>#REF!</v>
      </c>
    </row>
    <row r="484" spans="1:8" s="256" customFormat="1" ht="15" customHeight="1" outlineLevel="1">
      <c r="A484" s="330" t="s">
        <v>1034</v>
      </c>
      <c r="B484" s="331"/>
      <c r="C484" s="388" t="s">
        <v>1035</v>
      </c>
      <c r="D484" s="327"/>
      <c r="E484" s="328"/>
      <c r="F484" s="293" t="e">
        <f>#REF!</f>
        <v>#REF!</v>
      </c>
      <c r="G484" s="335" t="e">
        <f t="shared" si="19"/>
        <v>#REF!</v>
      </c>
      <c r="H484" s="333"/>
    </row>
    <row r="485" spans="1:8" s="256" customFormat="1" ht="15" customHeight="1" outlineLevel="1">
      <c r="A485" s="324" t="s">
        <v>1036</v>
      </c>
      <c r="B485" s="334" t="s">
        <v>1037</v>
      </c>
      <c r="C485" s="341" t="s">
        <v>1038</v>
      </c>
      <c r="D485" s="327" t="s">
        <v>628</v>
      </c>
      <c r="E485" s="328">
        <v>30</v>
      </c>
      <c r="F485" s="293" t="e">
        <f>#REF!</f>
        <v>#REF!</v>
      </c>
      <c r="G485" s="335" t="e">
        <f t="shared" si="19"/>
        <v>#REF!</v>
      </c>
      <c r="H485" s="329" t="e">
        <f>SUM(E485*G485)</f>
        <v>#REF!</v>
      </c>
    </row>
    <row r="486" spans="1:8" s="256" customFormat="1" ht="15" customHeight="1" outlineLevel="1">
      <c r="A486" s="324" t="s">
        <v>1039</v>
      </c>
      <c r="B486" s="334" t="s">
        <v>1040</v>
      </c>
      <c r="C486" s="341" t="s">
        <v>1041</v>
      </c>
      <c r="D486" s="327" t="s">
        <v>628</v>
      </c>
      <c r="E486" s="328">
        <v>30</v>
      </c>
      <c r="F486" s="293" t="e">
        <f>#REF!</f>
        <v>#REF!</v>
      </c>
      <c r="G486" s="335" t="e">
        <f t="shared" si="19"/>
        <v>#REF!</v>
      </c>
      <c r="H486" s="329" t="e">
        <f>SUM(E486*G486)</f>
        <v>#REF!</v>
      </c>
    </row>
    <row r="487" spans="1:8" s="256" customFormat="1" ht="15" customHeight="1" outlineLevel="1">
      <c r="A487" s="324" t="s">
        <v>1042</v>
      </c>
      <c r="B487" s="334" t="s">
        <v>1043</v>
      </c>
      <c r="C487" s="341" t="s">
        <v>1044</v>
      </c>
      <c r="D487" s="327" t="s">
        <v>628</v>
      </c>
      <c r="E487" s="328">
        <v>30</v>
      </c>
      <c r="F487" s="293" t="e">
        <f>#REF!</f>
        <v>#REF!</v>
      </c>
      <c r="G487" s="335" t="e">
        <f t="shared" si="19"/>
        <v>#REF!</v>
      </c>
      <c r="H487" s="329" t="e">
        <f>SUM(E487*G487)</f>
        <v>#REF!</v>
      </c>
    </row>
    <row r="488" spans="1:8" s="256" customFormat="1" ht="15" customHeight="1" outlineLevel="1">
      <c r="A488" s="330" t="s">
        <v>1045</v>
      </c>
      <c r="B488" s="331"/>
      <c r="C488" s="388" t="s">
        <v>923</v>
      </c>
      <c r="D488" s="327"/>
      <c r="E488" s="328"/>
      <c r="F488" s="293"/>
      <c r="G488" s="335"/>
      <c r="H488" s="333"/>
    </row>
    <row r="489" spans="1:8" s="256" customFormat="1" ht="15" customHeight="1" outlineLevel="1">
      <c r="A489" s="295" t="s">
        <v>1046</v>
      </c>
      <c r="B489" s="334">
        <v>83677</v>
      </c>
      <c r="C489" s="373" t="s">
        <v>1047</v>
      </c>
      <c r="D489" s="298" t="s">
        <v>128</v>
      </c>
      <c r="E489" s="328">
        <v>40</v>
      </c>
      <c r="F489" s="293" t="e">
        <f>#REF!</f>
        <v>#REF!</v>
      </c>
      <c r="G489" s="335" t="e">
        <f t="shared" si="19"/>
        <v>#REF!</v>
      </c>
      <c r="H489" s="300" t="e">
        <f>SUM(E489*G489)</f>
        <v>#REF!</v>
      </c>
    </row>
    <row r="490" spans="1:8" s="256" customFormat="1" ht="15" customHeight="1" outlineLevel="1">
      <c r="A490" s="295" t="s">
        <v>1048</v>
      </c>
      <c r="B490" s="334" t="s">
        <v>1049</v>
      </c>
      <c r="C490" s="373" t="s">
        <v>1050</v>
      </c>
      <c r="D490" s="298" t="s">
        <v>128</v>
      </c>
      <c r="E490" s="328">
        <v>53</v>
      </c>
      <c r="F490" s="293" t="e">
        <f>#REF!</f>
        <v>#REF!</v>
      </c>
      <c r="G490" s="335" t="e">
        <f t="shared" si="19"/>
        <v>#REF!</v>
      </c>
      <c r="H490" s="300" t="e">
        <f>SUM(E490*G490)</f>
        <v>#REF!</v>
      </c>
    </row>
    <row r="491" spans="1:8" s="256" customFormat="1" ht="40.5" customHeight="1" outlineLevel="1">
      <c r="A491" s="324" t="s">
        <v>1051</v>
      </c>
      <c r="B491" s="325"/>
      <c r="C491" s="341" t="s">
        <v>1052</v>
      </c>
      <c r="D491" s="327" t="s">
        <v>635</v>
      </c>
      <c r="E491" s="328">
        <v>0</v>
      </c>
      <c r="F491" s="293" t="e">
        <f>#REF!</f>
        <v>#REF!</v>
      </c>
      <c r="G491" s="335" t="e">
        <f t="shared" si="19"/>
        <v>#REF!</v>
      </c>
      <c r="H491" s="329" t="e">
        <f>SUM(E491*G491)</f>
        <v>#REF!</v>
      </c>
    </row>
    <row r="492" spans="1:8" s="256" customFormat="1" ht="15" customHeight="1" outlineLevel="1">
      <c r="A492" s="330" t="s">
        <v>1053</v>
      </c>
      <c r="B492" s="331"/>
      <c r="C492" s="388" t="s">
        <v>1054</v>
      </c>
      <c r="D492" s="327"/>
      <c r="E492" s="328"/>
      <c r="F492" s="293"/>
      <c r="G492" s="335"/>
      <c r="H492" s="333"/>
    </row>
    <row r="493" spans="1:8" s="256" customFormat="1" ht="15" customHeight="1" outlineLevel="1">
      <c r="A493" s="404" t="s">
        <v>1055</v>
      </c>
      <c r="B493" s="405"/>
      <c r="C493" s="406" t="s">
        <v>1056</v>
      </c>
      <c r="D493" s="407" t="s">
        <v>23</v>
      </c>
      <c r="E493" s="408">
        <v>0</v>
      </c>
      <c r="F493" s="409" t="e">
        <f>#REF!</f>
        <v>#REF!</v>
      </c>
      <c r="G493" s="410"/>
      <c r="H493" s="411">
        <f>SUM(E493*G493)</f>
        <v>0</v>
      </c>
    </row>
    <row r="494" spans="1:8" s="256" customFormat="1" ht="13.5" customHeight="1">
      <c r="A494" s="412"/>
      <c r="B494" s="413"/>
      <c r="C494" s="414"/>
      <c r="D494" s="415"/>
      <c r="E494" s="416"/>
      <c r="F494" s="417"/>
      <c r="G494" s="418"/>
      <c r="H494" s="419"/>
    </row>
    <row r="495" spans="1:8" s="260" customFormat="1" ht="23.25" customHeight="1">
      <c r="A495" s="430" t="s">
        <v>1057</v>
      </c>
      <c r="B495" s="431"/>
      <c r="C495" s="431"/>
      <c r="D495" s="431"/>
      <c r="E495" s="431"/>
      <c r="F495" s="431"/>
      <c r="G495" s="432"/>
      <c r="H495" s="420" t="e">
        <f>H8+H14+H19+H23+H32+H42+H51+H55+H62+H67+H76+H110+H297+H442+H447+H451+H458+H467+H473+H475</f>
        <v>#REF!</v>
      </c>
    </row>
  </sheetData>
  <mergeCells count="13">
    <mergeCell ref="A1:H1"/>
    <mergeCell ref="G2:H2"/>
    <mergeCell ref="G3:H3"/>
    <mergeCell ref="G5:H5"/>
    <mergeCell ref="A495:G495"/>
    <mergeCell ref="A6:A7"/>
    <mergeCell ref="B6:B7"/>
    <mergeCell ref="C6:C7"/>
    <mergeCell ref="D6:D7"/>
    <mergeCell ref="E6:E7"/>
    <mergeCell ref="F6:F7"/>
    <mergeCell ref="G6:G7"/>
    <mergeCell ref="H6:H7"/>
  </mergeCells>
  <pageMargins left="1.0625" right="0.78680555555555598" top="0.98402777777777795" bottom="0.98402777777777795" header="0.51180555555555596" footer="0.51180555555555596"/>
  <pageSetup paperSize="9" scale="65" orientation="portrait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IV641"/>
  <sheetViews>
    <sheetView topLeftCell="A4" workbookViewId="0">
      <pane ySplit="1" topLeftCell="A299" activePane="bottomLeft" state="frozen"/>
      <selection pane="bottomLeft" activeCell="G42" sqref="G42"/>
    </sheetView>
  </sheetViews>
  <sheetFormatPr defaultColWidth="9.140625" defaultRowHeight="15" customHeight="1"/>
  <cols>
    <col min="1" max="1" width="11.5703125" style="72" customWidth="1"/>
    <col min="2" max="2" width="17" style="73" customWidth="1"/>
    <col min="3" max="3" width="62.7109375" style="74" customWidth="1"/>
    <col min="4" max="4" width="5" style="75" customWidth="1"/>
    <col min="5" max="5" width="11.7109375" style="76" customWidth="1"/>
    <col min="6" max="6" width="12.28515625" style="76" customWidth="1"/>
    <col min="7" max="7" width="13" style="77" customWidth="1"/>
    <col min="8" max="8" width="11.42578125" style="78" customWidth="1"/>
    <col min="9" max="9" width="7.7109375" style="79" hidden="1" customWidth="1"/>
    <col min="10" max="10" width="14.7109375" style="79" hidden="1" customWidth="1"/>
    <col min="11" max="11" width="9.28515625" style="79" hidden="1" customWidth="1"/>
    <col min="12" max="12" width="13.42578125" style="79" hidden="1" customWidth="1"/>
    <col min="13" max="13" width="15.28515625" style="80" hidden="1" customWidth="1"/>
    <col min="14" max="14" width="17.140625" style="81" hidden="1" customWidth="1"/>
    <col min="15" max="15" width="14.7109375" style="82" hidden="1" customWidth="1"/>
    <col min="16" max="16" width="11.28515625" style="79" hidden="1" customWidth="1"/>
    <col min="17" max="17" width="21.28515625" style="79" hidden="1" customWidth="1"/>
    <col min="18" max="18" width="13.7109375" style="79" hidden="1" customWidth="1"/>
    <col min="19" max="19" width="20.7109375" style="79" hidden="1" customWidth="1"/>
    <col min="20" max="20" width="11.28515625" style="79" customWidth="1"/>
    <col min="21" max="16384" width="9.140625" style="79"/>
  </cols>
  <sheetData>
    <row r="1" spans="1:256" ht="23.25" hidden="1" customHeight="1">
      <c r="A1" s="83"/>
      <c r="B1" s="462"/>
      <c r="C1" s="462"/>
      <c r="D1" s="462"/>
      <c r="E1" s="462"/>
      <c r="F1" s="462"/>
      <c r="G1" s="462"/>
      <c r="H1" s="462"/>
      <c r="I1" s="462"/>
      <c r="J1" s="462"/>
      <c r="K1" s="462"/>
      <c r="L1" s="462"/>
    </row>
    <row r="2" spans="1:256" ht="20.25" hidden="1" customHeight="1">
      <c r="A2" s="83"/>
      <c r="B2" s="447"/>
      <c r="C2" s="447"/>
      <c r="D2" s="447"/>
      <c r="E2" s="447"/>
      <c r="F2" s="447"/>
      <c r="G2" s="463" t="s">
        <v>1058</v>
      </c>
      <c r="H2" s="463"/>
      <c r="I2" s="464" t="s">
        <v>1059</v>
      </c>
      <c r="J2" s="465"/>
      <c r="K2" s="464" t="s">
        <v>1060</v>
      </c>
      <c r="L2" s="465"/>
      <c r="M2" s="455" t="s">
        <v>1061</v>
      </c>
      <c r="N2" s="466"/>
      <c r="O2" s="456"/>
      <c r="P2" s="455" t="s">
        <v>1062</v>
      </c>
      <c r="Q2" s="456"/>
      <c r="R2" s="455" t="s">
        <v>1063</v>
      </c>
      <c r="S2" s="456"/>
    </row>
    <row r="3" spans="1:256" ht="37.5" hidden="1" customHeight="1">
      <c r="A3" s="84"/>
      <c r="B3" s="448"/>
      <c r="C3" s="448"/>
      <c r="D3" s="448"/>
      <c r="E3" s="448"/>
      <c r="F3" s="448"/>
      <c r="G3" s="457" t="e">
        <v>#REF!</v>
      </c>
      <c r="H3" s="458"/>
      <c r="I3" s="459" t="e">
        <f>SUM(#REF!,#REF!,J6:J18,J21:J67,J70:J87,#REF!,#REF!,J113:J117,J121:J123,#REF!,J137:J210,#REF!,#REF!,#REF!,#REF!,#REF!,#REF!,#REF!,#REF!,#REF!)</f>
        <v>#REF!</v>
      </c>
      <c r="J3" s="460"/>
      <c r="K3" s="459" t="e">
        <f>SUM(#REF!,#REF!,L6:L18,L21:L67,L70:L87,#REF!,#REF!,L113:L117,L121:L123,#REF!,L137:L210,#REF!,#REF!,#REF!,#REF!,#REF!,#REF!,#REF!,#REF!,#REF!)</f>
        <v>#REF!</v>
      </c>
      <c r="L3" s="461"/>
      <c r="M3" s="138"/>
      <c r="N3" s="139"/>
      <c r="O3" s="140"/>
      <c r="P3" s="141"/>
      <c r="Q3" s="166"/>
      <c r="R3" s="141"/>
      <c r="S3" s="166"/>
    </row>
    <row r="4" spans="1:256" ht="49.5" customHeight="1">
      <c r="A4" s="85" t="s">
        <v>12</v>
      </c>
      <c r="B4" s="86" t="s">
        <v>1064</v>
      </c>
      <c r="C4" s="87" t="s">
        <v>14</v>
      </c>
      <c r="D4" s="87" t="s">
        <v>15</v>
      </c>
      <c r="E4" s="87" t="s">
        <v>16</v>
      </c>
      <c r="F4" s="88" t="s">
        <v>17</v>
      </c>
      <c r="G4" s="89" t="s">
        <v>18</v>
      </c>
      <c r="H4" s="90"/>
      <c r="I4" s="142" t="s">
        <v>1065</v>
      </c>
      <c r="J4" s="143" t="s">
        <v>1066</v>
      </c>
      <c r="K4" s="144" t="s">
        <v>1067</v>
      </c>
      <c r="L4" s="145" t="s">
        <v>1068</v>
      </c>
      <c r="M4" s="146" t="s">
        <v>18</v>
      </c>
      <c r="N4" s="147" t="str">
        <f>O4</f>
        <v xml:space="preserve">(S.ATUALIZADOS) TOTAL DOS SERVIÇOS </v>
      </c>
      <c r="O4" s="148" t="s">
        <v>1069</v>
      </c>
      <c r="P4" s="147" t="s">
        <v>18</v>
      </c>
      <c r="Q4" s="167" t="s">
        <v>1070</v>
      </c>
      <c r="R4" s="147" t="s">
        <v>18</v>
      </c>
      <c r="S4" s="167" t="s">
        <v>1071</v>
      </c>
      <c r="T4" s="79" t="s">
        <v>5</v>
      </c>
      <c r="U4" s="69"/>
      <c r="V4" s="69">
        <v>0.24229999999999999</v>
      </c>
      <c r="W4" s="168">
        <v>0.24229999999999999</v>
      </c>
      <c r="X4" s="79">
        <v>0.98819999999999997</v>
      </c>
    </row>
    <row r="5" spans="1:256" s="69" customFormat="1" ht="15" customHeight="1">
      <c r="A5" s="91"/>
      <c r="B5" s="92"/>
      <c r="C5" s="92"/>
      <c r="D5" s="92"/>
      <c r="E5" s="92"/>
      <c r="F5" s="92"/>
      <c r="G5" s="93"/>
      <c r="H5" s="94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  <c r="IR5" s="116"/>
      <c r="IS5" s="116"/>
      <c r="IT5" s="116"/>
      <c r="IU5" s="116"/>
      <c r="IV5" s="116"/>
    </row>
    <row r="6" spans="1:256" s="70" customFormat="1" ht="15" customHeight="1">
      <c r="A6" s="95" t="s">
        <v>65</v>
      </c>
      <c r="B6" s="96">
        <v>50729</v>
      </c>
      <c r="C6" s="97" t="s">
        <v>1072</v>
      </c>
      <c r="D6" s="98" t="s">
        <v>1073</v>
      </c>
      <c r="E6" s="99"/>
      <c r="F6" s="98"/>
      <c r="G6" s="100"/>
      <c r="H6" s="101"/>
      <c r="I6" s="149"/>
      <c r="J6" s="150"/>
      <c r="K6" s="151"/>
      <c r="L6" s="150"/>
      <c r="M6" s="152"/>
      <c r="N6" s="153"/>
      <c r="O6" s="154"/>
      <c r="P6" s="155"/>
      <c r="Q6" s="169"/>
      <c r="R6" s="170"/>
      <c r="S6" s="169"/>
    </row>
    <row r="7" spans="1:256" s="69" customFormat="1" ht="15" customHeight="1">
      <c r="A7" s="102"/>
      <c r="B7" s="103">
        <v>50036</v>
      </c>
      <c r="C7" s="104" t="s">
        <v>1074</v>
      </c>
      <c r="D7" s="105" t="s">
        <v>1075</v>
      </c>
      <c r="E7" s="106">
        <v>12</v>
      </c>
      <c r="F7" s="107">
        <v>55.16</v>
      </c>
      <c r="G7" s="108">
        <f>E7*F7</f>
        <v>661.92</v>
      </c>
      <c r="H7" s="109"/>
      <c r="I7" s="156"/>
      <c r="J7" s="157"/>
      <c r="K7" s="158"/>
      <c r="L7" s="157"/>
      <c r="M7" s="159"/>
      <c r="N7" s="160"/>
      <c r="O7" s="161"/>
      <c r="P7" s="162"/>
      <c r="Q7" s="171"/>
      <c r="R7" s="172"/>
      <c r="S7" s="171"/>
    </row>
    <row r="8" spans="1:256" s="69" customFormat="1" ht="15" customHeight="1">
      <c r="A8" s="102"/>
      <c r="B8" s="103">
        <v>50037</v>
      </c>
      <c r="C8" s="104" t="s">
        <v>1076</v>
      </c>
      <c r="D8" s="105" t="s">
        <v>1075</v>
      </c>
      <c r="E8" s="106">
        <v>12</v>
      </c>
      <c r="F8" s="107">
        <v>2.25</v>
      </c>
      <c r="G8" s="108">
        <f>E8*F8</f>
        <v>27</v>
      </c>
      <c r="H8" s="109"/>
      <c r="I8" s="156"/>
      <c r="J8" s="157"/>
      <c r="K8" s="158"/>
      <c r="L8" s="157"/>
      <c r="M8" s="159"/>
      <c r="N8" s="160"/>
      <c r="O8" s="161"/>
      <c r="P8" s="162"/>
      <c r="Q8" s="171"/>
      <c r="R8" s="172"/>
      <c r="S8" s="171"/>
    </row>
    <row r="9" spans="1:256" s="69" customFormat="1" ht="15" customHeight="1">
      <c r="A9" s="102"/>
      <c r="B9" s="103">
        <v>50038</v>
      </c>
      <c r="C9" s="104" t="s">
        <v>1077</v>
      </c>
      <c r="D9" s="105" t="s">
        <v>1078</v>
      </c>
      <c r="E9" s="106">
        <v>70</v>
      </c>
      <c r="F9" s="107">
        <v>5.62</v>
      </c>
      <c r="G9" s="108">
        <f>E9*F9</f>
        <v>393.40000000000003</v>
      </c>
      <c r="H9" s="109"/>
      <c r="I9" s="156"/>
      <c r="J9" s="157"/>
      <c r="K9" s="158"/>
      <c r="L9" s="157"/>
      <c r="M9" s="159"/>
      <c r="N9" s="160"/>
      <c r="O9" s="161"/>
      <c r="P9" s="162"/>
      <c r="Q9" s="171"/>
      <c r="R9" s="172"/>
      <c r="S9" s="171"/>
    </row>
    <row r="10" spans="1:256" s="69" customFormat="1" ht="15" customHeight="1">
      <c r="A10" s="102"/>
      <c r="B10" s="103">
        <v>50259</v>
      </c>
      <c r="C10" s="104" t="s">
        <v>1079</v>
      </c>
      <c r="D10" s="105" t="s">
        <v>1080</v>
      </c>
      <c r="E10" s="106">
        <v>1</v>
      </c>
      <c r="F10" s="107">
        <v>456.85</v>
      </c>
      <c r="G10" s="108">
        <f>E10*F10</f>
        <v>456.85</v>
      </c>
      <c r="H10" s="109"/>
      <c r="I10" s="156"/>
      <c r="J10" s="157"/>
      <c r="K10" s="158"/>
      <c r="L10" s="157"/>
      <c r="M10" s="159"/>
      <c r="N10" s="160"/>
      <c r="O10" s="161"/>
      <c r="P10" s="162"/>
      <c r="Q10" s="171"/>
      <c r="R10" s="172"/>
      <c r="S10" s="171"/>
    </row>
    <row r="11" spans="1:256" s="69" customFormat="1" ht="15" customHeight="1">
      <c r="A11" s="102"/>
      <c r="B11" s="103"/>
      <c r="C11" s="110"/>
      <c r="D11" s="111"/>
      <c r="E11" s="112"/>
      <c r="F11" s="113" t="s">
        <v>1081</v>
      </c>
      <c r="G11" s="108">
        <f>SUM(G6:G10)</f>
        <v>1539.17</v>
      </c>
      <c r="H11" s="109"/>
      <c r="I11" s="156"/>
      <c r="J11" s="157"/>
      <c r="K11" s="158"/>
      <c r="L11" s="157"/>
      <c r="M11" s="159"/>
      <c r="N11" s="160"/>
      <c r="O11" s="161"/>
      <c r="P11" s="162"/>
      <c r="Q11" s="171"/>
      <c r="R11" s="172"/>
      <c r="S11" s="171"/>
    </row>
    <row r="12" spans="1:256" s="69" customFormat="1" ht="15" customHeight="1">
      <c r="A12" s="102"/>
      <c r="B12" s="103"/>
      <c r="C12" s="110"/>
      <c r="D12" s="111"/>
      <c r="E12" s="112"/>
      <c r="F12" s="113" t="s">
        <v>1082</v>
      </c>
      <c r="G12" s="108">
        <f>G11*$V$4</f>
        <v>372.94089100000002</v>
      </c>
      <c r="H12" s="109"/>
      <c r="I12" s="156"/>
      <c r="J12" s="157"/>
      <c r="K12" s="158"/>
      <c r="L12" s="157"/>
      <c r="M12" s="159"/>
      <c r="N12" s="160"/>
      <c r="O12" s="161"/>
      <c r="P12" s="162"/>
      <c r="Q12" s="171"/>
      <c r="R12" s="172"/>
      <c r="S12" s="171"/>
    </row>
    <row r="13" spans="1:256" s="69" customFormat="1" ht="15" customHeight="1">
      <c r="A13" s="102"/>
      <c r="B13" s="103"/>
      <c r="C13" s="110"/>
      <c r="D13" s="111"/>
      <c r="E13" s="112"/>
      <c r="F13" s="113" t="s">
        <v>1083</v>
      </c>
      <c r="G13" s="114">
        <f>$W$4</f>
        <v>0.24229999999999999</v>
      </c>
      <c r="H13" s="109"/>
      <c r="I13" s="156"/>
      <c r="J13" s="157"/>
      <c r="K13" s="158"/>
      <c r="L13" s="157"/>
      <c r="M13" s="159"/>
      <c r="N13" s="160"/>
      <c r="O13" s="161"/>
      <c r="P13" s="162"/>
      <c r="Q13" s="171"/>
      <c r="R13" s="172"/>
      <c r="S13" s="171"/>
    </row>
    <row r="14" spans="1:256" s="69" customFormat="1" ht="15" customHeight="1">
      <c r="A14" s="102"/>
      <c r="B14" s="103"/>
      <c r="C14" s="110"/>
      <c r="D14" s="111"/>
      <c r="E14" s="112"/>
      <c r="F14" s="113" t="s">
        <v>1084</v>
      </c>
      <c r="G14" s="108">
        <f>G11+G12</f>
        <v>1912.110891</v>
      </c>
      <c r="H14" s="109"/>
      <c r="I14" s="156"/>
      <c r="J14" s="157"/>
      <c r="K14" s="158"/>
      <c r="L14" s="157"/>
      <c r="M14" s="159"/>
      <c r="N14" s="160"/>
      <c r="O14" s="161"/>
      <c r="P14" s="162"/>
      <c r="Q14" s="171"/>
      <c r="R14" s="172"/>
      <c r="S14" s="171"/>
    </row>
    <row r="15" spans="1:256" s="69" customFormat="1" ht="15" customHeight="1">
      <c r="A15" s="115"/>
      <c r="B15" s="116"/>
      <c r="C15" s="116"/>
      <c r="D15" s="116"/>
      <c r="E15" s="116"/>
      <c r="F15" s="116"/>
      <c r="G15" s="117"/>
      <c r="H15" s="109"/>
      <c r="I15" s="156"/>
      <c r="J15" s="157"/>
      <c r="K15" s="158"/>
      <c r="L15" s="157"/>
      <c r="M15" s="159"/>
      <c r="N15" s="160"/>
      <c r="O15" s="161"/>
      <c r="P15" s="162"/>
      <c r="Q15" s="171"/>
      <c r="R15" s="172"/>
      <c r="S15" s="171"/>
    </row>
    <row r="16" spans="1:256" s="70" customFormat="1" ht="15" customHeight="1">
      <c r="A16" s="95" t="s">
        <v>82</v>
      </c>
      <c r="B16" s="96">
        <v>51172</v>
      </c>
      <c r="C16" s="97" t="s">
        <v>1085</v>
      </c>
      <c r="D16" s="98" t="s">
        <v>1073</v>
      </c>
      <c r="E16" s="99"/>
      <c r="F16" s="99"/>
      <c r="G16" s="118"/>
      <c r="H16" s="101"/>
      <c r="I16" s="149"/>
      <c r="J16" s="150"/>
      <c r="K16" s="151"/>
      <c r="L16" s="150"/>
      <c r="M16" s="152"/>
      <c r="N16" s="153"/>
      <c r="O16" s="154"/>
      <c r="P16" s="155"/>
      <c r="Q16" s="169"/>
      <c r="R16" s="170"/>
      <c r="S16" s="169"/>
      <c r="U16" s="69"/>
    </row>
    <row r="17" spans="1:19" s="69" customFormat="1" ht="15" customHeight="1">
      <c r="A17" s="102"/>
      <c r="B17" s="103">
        <v>50037</v>
      </c>
      <c r="C17" s="104" t="s">
        <v>1076</v>
      </c>
      <c r="D17" s="105" t="s">
        <v>1075</v>
      </c>
      <c r="E17" s="106">
        <v>12</v>
      </c>
      <c r="F17" s="107">
        <v>2.4700000000000002</v>
      </c>
      <c r="G17" s="108">
        <f>E17*F17</f>
        <v>29.64</v>
      </c>
      <c r="H17" s="119"/>
      <c r="I17" s="156"/>
      <c r="J17" s="157"/>
      <c r="K17" s="158"/>
      <c r="L17" s="157"/>
      <c r="M17" s="159"/>
      <c r="N17" s="160"/>
      <c r="O17" s="161"/>
      <c r="P17" s="162"/>
      <c r="Q17" s="171"/>
      <c r="R17" s="172"/>
      <c r="S17" s="171"/>
    </row>
    <row r="18" spans="1:19" s="69" customFormat="1" ht="15" customHeight="1">
      <c r="A18" s="102"/>
      <c r="B18" s="103">
        <v>50038</v>
      </c>
      <c r="C18" s="104" t="s">
        <v>1077</v>
      </c>
      <c r="D18" s="105" t="s">
        <v>1078</v>
      </c>
      <c r="E18" s="106">
        <v>80</v>
      </c>
      <c r="F18" s="107">
        <v>5.79</v>
      </c>
      <c r="G18" s="108">
        <f>E18*F18</f>
        <v>463.2</v>
      </c>
      <c r="H18" s="119"/>
      <c r="I18" s="156"/>
      <c r="J18" s="157"/>
      <c r="K18" s="158"/>
      <c r="L18" s="157"/>
      <c r="M18" s="159"/>
      <c r="N18" s="160"/>
      <c r="O18" s="161"/>
      <c r="P18" s="162"/>
      <c r="Q18" s="171"/>
      <c r="R18" s="172"/>
      <c r="S18" s="171"/>
    </row>
    <row r="19" spans="1:19" s="69" customFormat="1" ht="15" customHeight="1">
      <c r="A19" s="102"/>
      <c r="B19" s="103">
        <v>50041</v>
      </c>
      <c r="C19" s="104" t="s">
        <v>1086</v>
      </c>
      <c r="D19" s="105" t="s">
        <v>1075</v>
      </c>
      <c r="E19" s="106">
        <v>12</v>
      </c>
      <c r="F19" s="107">
        <v>57.87</v>
      </c>
      <c r="G19" s="120">
        <f>E19*F19</f>
        <v>694.43999999999994</v>
      </c>
      <c r="H19" s="119"/>
      <c r="I19" s="156"/>
      <c r="J19" s="157"/>
      <c r="K19" s="158"/>
      <c r="L19" s="157"/>
      <c r="M19" s="159"/>
      <c r="N19" s="160"/>
      <c r="O19" s="161"/>
      <c r="P19" s="162"/>
      <c r="Q19" s="171"/>
      <c r="R19" s="172"/>
      <c r="S19" s="171"/>
    </row>
    <row r="20" spans="1:19" s="69" customFormat="1" ht="24" customHeight="1">
      <c r="A20" s="102"/>
      <c r="B20" s="103">
        <v>50740</v>
      </c>
      <c r="C20" s="104" t="s">
        <v>1087</v>
      </c>
      <c r="D20" s="105" t="s">
        <v>1080</v>
      </c>
      <c r="E20" s="106">
        <v>1</v>
      </c>
      <c r="F20" s="107">
        <v>488.28</v>
      </c>
      <c r="G20" s="108">
        <f>E20*F20</f>
        <v>488.28</v>
      </c>
      <c r="H20" s="119"/>
      <c r="I20" s="156"/>
      <c r="J20" s="157"/>
      <c r="K20" s="158"/>
      <c r="L20" s="157"/>
      <c r="M20" s="159"/>
      <c r="N20" s="160"/>
      <c r="O20" s="161"/>
      <c r="P20" s="162"/>
      <c r="Q20" s="171"/>
      <c r="R20" s="172"/>
      <c r="S20" s="171"/>
    </row>
    <row r="21" spans="1:19" s="69" customFormat="1" ht="12.75" customHeight="1">
      <c r="A21" s="95"/>
      <c r="B21" s="103"/>
      <c r="C21" s="110"/>
      <c r="D21" s="111"/>
      <c r="E21" s="112"/>
      <c r="F21" s="113" t="s">
        <v>1081</v>
      </c>
      <c r="G21" s="108">
        <f>SUM(G17:G20)</f>
        <v>1675.56</v>
      </c>
      <c r="H21" s="119"/>
      <c r="I21" s="163"/>
      <c r="J21" s="157"/>
      <c r="K21" s="164"/>
      <c r="L21" s="165"/>
      <c r="M21" s="159"/>
      <c r="N21" s="157"/>
      <c r="O21" s="161"/>
      <c r="P21" s="162"/>
      <c r="Q21" s="171"/>
      <c r="R21" s="171"/>
      <c r="S21" s="171"/>
    </row>
    <row r="22" spans="1:19" s="69" customFormat="1" ht="12.75" customHeight="1">
      <c r="A22" s="95"/>
      <c r="B22" s="103"/>
      <c r="C22" s="110"/>
      <c r="D22" s="111"/>
      <c r="E22" s="112"/>
      <c r="F22" s="113" t="s">
        <v>1082</v>
      </c>
      <c r="G22" s="108">
        <f>G21*$V$4</f>
        <v>405.98818799999998</v>
      </c>
      <c r="H22" s="119"/>
      <c r="I22" s="163"/>
      <c r="J22" s="157"/>
      <c r="K22" s="164"/>
      <c r="L22" s="165"/>
      <c r="M22" s="159"/>
      <c r="N22" s="157"/>
      <c r="O22" s="161"/>
      <c r="P22" s="162"/>
      <c r="Q22" s="171"/>
      <c r="R22" s="171"/>
      <c r="S22" s="171"/>
    </row>
    <row r="23" spans="1:19" s="69" customFormat="1" ht="12.75" customHeight="1">
      <c r="A23" s="95"/>
      <c r="B23" s="103"/>
      <c r="C23" s="110"/>
      <c r="D23" s="111"/>
      <c r="E23" s="112"/>
      <c r="F23" s="113" t="s">
        <v>1083</v>
      </c>
      <c r="G23" s="114">
        <f>$W$4</f>
        <v>0.24229999999999999</v>
      </c>
      <c r="H23" s="119"/>
      <c r="I23" s="163"/>
      <c r="J23" s="157"/>
      <c r="K23" s="164"/>
      <c r="L23" s="165"/>
      <c r="M23" s="159"/>
      <c r="N23" s="157"/>
      <c r="O23" s="161"/>
      <c r="P23" s="162"/>
      <c r="Q23" s="171"/>
      <c r="R23" s="171"/>
      <c r="S23" s="171"/>
    </row>
    <row r="24" spans="1:19" s="69" customFormat="1" ht="12.75">
      <c r="A24" s="102"/>
      <c r="B24" s="103"/>
      <c r="C24" s="110"/>
      <c r="D24" s="111"/>
      <c r="E24" s="112"/>
      <c r="F24" s="113" t="s">
        <v>1084</v>
      </c>
      <c r="G24" s="108">
        <f>G21+G22</f>
        <v>2081.5481879999998</v>
      </c>
      <c r="H24" s="119"/>
      <c r="I24" s="163"/>
      <c r="J24" s="157"/>
      <c r="K24" s="164"/>
      <c r="L24" s="165"/>
      <c r="M24" s="159"/>
      <c r="N24" s="157"/>
      <c r="O24" s="161"/>
      <c r="P24" s="162"/>
      <c r="Q24" s="171"/>
      <c r="R24" s="172"/>
      <c r="S24" s="171"/>
    </row>
    <row r="25" spans="1:19" s="69" customFormat="1" ht="12.75" hidden="1">
      <c r="A25" s="115"/>
      <c r="B25" s="116"/>
      <c r="C25" s="116"/>
      <c r="D25" s="116"/>
      <c r="E25" s="116"/>
      <c r="F25" s="116"/>
      <c r="G25" s="117"/>
      <c r="H25" s="119"/>
      <c r="I25" s="163"/>
      <c r="J25" s="157"/>
      <c r="K25" s="164"/>
      <c r="L25" s="165"/>
      <c r="M25" s="159"/>
      <c r="N25" s="157"/>
      <c r="O25" s="161"/>
      <c r="P25" s="162"/>
      <c r="Q25" s="171"/>
      <c r="R25" s="172"/>
      <c r="S25" s="171"/>
    </row>
    <row r="26" spans="1:19" s="70" customFormat="1" ht="15" hidden="1" customHeight="1">
      <c r="A26" s="95" t="s">
        <v>109</v>
      </c>
      <c r="B26" s="96">
        <v>60498</v>
      </c>
      <c r="C26" s="97" t="s">
        <v>1088</v>
      </c>
      <c r="D26" s="98" t="s">
        <v>1089</v>
      </c>
      <c r="E26" s="99"/>
      <c r="F26" s="98"/>
      <c r="G26" s="100"/>
      <c r="H26" s="101"/>
      <c r="I26" s="149"/>
      <c r="J26" s="150"/>
      <c r="K26" s="151"/>
      <c r="L26" s="150"/>
      <c r="M26" s="152"/>
      <c r="N26" s="153"/>
      <c r="O26" s="154"/>
      <c r="P26" s="155"/>
      <c r="Q26" s="169"/>
      <c r="R26" s="170"/>
      <c r="S26" s="169"/>
    </row>
    <row r="27" spans="1:19" s="69" customFormat="1" ht="15" hidden="1" customHeight="1">
      <c r="A27" s="102"/>
      <c r="B27" s="103" t="s">
        <v>1090</v>
      </c>
      <c r="C27" s="121" t="s">
        <v>1091</v>
      </c>
      <c r="D27" s="122" t="s">
        <v>447</v>
      </c>
      <c r="E27" s="123">
        <v>125</v>
      </c>
      <c r="F27" s="124">
        <v>2.9</v>
      </c>
      <c r="G27" s="125">
        <f>E27*F27</f>
        <v>362.5</v>
      </c>
      <c r="H27" s="119"/>
      <c r="I27" s="156"/>
      <c r="J27" s="157"/>
      <c r="K27" s="158"/>
      <c r="L27" s="157"/>
      <c r="M27" s="159"/>
      <c r="N27" s="160"/>
      <c r="O27" s="161"/>
      <c r="P27" s="162"/>
      <c r="Q27" s="171"/>
      <c r="R27" s="172"/>
      <c r="S27" s="171"/>
    </row>
    <row r="28" spans="1:19" s="69" customFormat="1" ht="15" hidden="1" customHeight="1">
      <c r="A28" s="102"/>
      <c r="B28" s="103" t="s">
        <v>1092</v>
      </c>
      <c r="C28" s="121" t="s">
        <v>1093</v>
      </c>
      <c r="D28" s="122" t="s">
        <v>1078</v>
      </c>
      <c r="E28" s="123">
        <v>40</v>
      </c>
      <c r="F28" s="124">
        <v>2.6</v>
      </c>
      <c r="G28" s="125">
        <f>E28*F28</f>
        <v>104</v>
      </c>
      <c r="H28" s="119"/>
      <c r="I28" s="156"/>
      <c r="J28" s="157"/>
      <c r="K28" s="158"/>
      <c r="L28" s="157"/>
      <c r="M28" s="159"/>
      <c r="N28" s="160"/>
      <c r="O28" s="161"/>
      <c r="P28" s="162"/>
      <c r="Q28" s="171"/>
      <c r="R28" s="172"/>
      <c r="S28" s="171"/>
    </row>
    <row r="29" spans="1:19" s="69" customFormat="1" ht="15" hidden="1" customHeight="1">
      <c r="A29" s="102"/>
      <c r="B29" s="103" t="s">
        <v>1094</v>
      </c>
      <c r="C29" s="121" t="s">
        <v>1095</v>
      </c>
      <c r="D29" s="122" t="s">
        <v>1096</v>
      </c>
      <c r="E29" s="123">
        <v>2</v>
      </c>
      <c r="F29" s="124">
        <v>5.21</v>
      </c>
      <c r="G29" s="126">
        <f>E29*F29</f>
        <v>10.42</v>
      </c>
      <c r="H29" s="119"/>
      <c r="I29" s="156"/>
      <c r="J29" s="157"/>
      <c r="K29" s="158"/>
      <c r="L29" s="157"/>
      <c r="M29" s="159"/>
      <c r="N29" s="160"/>
      <c r="O29" s="161"/>
      <c r="P29" s="162"/>
      <c r="Q29" s="171"/>
      <c r="R29" s="172"/>
      <c r="S29" s="171"/>
    </row>
    <row r="30" spans="1:19" s="69" customFormat="1" ht="18" hidden="1" customHeight="1">
      <c r="A30" s="102"/>
      <c r="B30" s="103" t="s">
        <v>1097</v>
      </c>
      <c r="C30" s="127" t="s">
        <v>1098</v>
      </c>
      <c r="D30" s="122" t="s">
        <v>1096</v>
      </c>
      <c r="E30" s="123">
        <v>1.8</v>
      </c>
      <c r="F30" s="124">
        <v>3.77</v>
      </c>
      <c r="G30" s="125">
        <f>E30*F30</f>
        <v>6.7860000000000005</v>
      </c>
      <c r="H30" s="119"/>
      <c r="I30" s="156"/>
      <c r="J30" s="157"/>
      <c r="K30" s="158"/>
      <c r="L30" s="157"/>
      <c r="M30" s="159"/>
      <c r="N30" s="160"/>
      <c r="O30" s="161"/>
      <c r="P30" s="162"/>
      <c r="Q30" s="171"/>
      <c r="R30" s="172"/>
      <c r="S30" s="171"/>
    </row>
    <row r="31" spans="1:19" s="69" customFormat="1" ht="12.75" hidden="1" customHeight="1">
      <c r="A31" s="95"/>
      <c r="B31" s="103"/>
      <c r="C31" s="121"/>
      <c r="D31" s="122"/>
      <c r="E31" s="128"/>
      <c r="F31" s="129" t="s">
        <v>1081</v>
      </c>
      <c r="G31" s="125">
        <f>SUM(G27:G30)</f>
        <v>483.70600000000002</v>
      </c>
      <c r="H31" s="119"/>
      <c r="I31" s="163"/>
      <c r="J31" s="157"/>
      <c r="K31" s="164"/>
      <c r="L31" s="165"/>
      <c r="M31" s="159"/>
      <c r="N31" s="157"/>
      <c r="O31" s="161"/>
      <c r="P31" s="162"/>
      <c r="Q31" s="171"/>
      <c r="R31" s="171"/>
      <c r="S31" s="171"/>
    </row>
    <row r="32" spans="1:19" s="69" customFormat="1" ht="12.75" hidden="1" customHeight="1">
      <c r="A32" s="95"/>
      <c r="B32" s="103"/>
      <c r="C32" s="121"/>
      <c r="D32" s="122"/>
      <c r="E32" s="451" t="s">
        <v>1099</v>
      </c>
      <c r="F32" s="452"/>
      <c r="G32" s="125">
        <f>(G29+G30)*$X$4</f>
        <v>17.002969199999999</v>
      </c>
      <c r="H32" s="119"/>
      <c r="I32" s="163"/>
      <c r="J32" s="157"/>
      <c r="K32" s="164"/>
      <c r="L32" s="165"/>
      <c r="M32" s="159"/>
      <c r="N32" s="157"/>
      <c r="O32" s="161"/>
      <c r="P32" s="162"/>
      <c r="Q32" s="171"/>
      <c r="R32" s="171"/>
      <c r="S32" s="171"/>
    </row>
    <row r="33" spans="1:19" s="69" customFormat="1" ht="12.75" hidden="1" customHeight="1">
      <c r="A33" s="95"/>
      <c r="B33" s="103"/>
      <c r="C33" s="121"/>
      <c r="D33" s="122"/>
      <c r="E33" s="128"/>
      <c r="F33" s="129" t="s">
        <v>1082</v>
      </c>
      <c r="G33" s="130">
        <f>G31*$V$4</f>
        <v>117.2019638</v>
      </c>
      <c r="H33" s="119"/>
      <c r="I33" s="163"/>
      <c r="J33" s="157"/>
      <c r="K33" s="164"/>
      <c r="L33" s="165"/>
      <c r="M33" s="159"/>
      <c r="N33" s="157"/>
      <c r="O33" s="161"/>
      <c r="P33" s="162"/>
      <c r="Q33" s="171"/>
      <c r="R33" s="171"/>
      <c r="S33" s="171"/>
    </row>
    <row r="34" spans="1:19" s="69" customFormat="1" ht="12.75" hidden="1" customHeight="1">
      <c r="A34" s="95"/>
      <c r="B34" s="103"/>
      <c r="C34" s="121"/>
      <c r="D34" s="122"/>
      <c r="E34" s="128"/>
      <c r="F34" s="129" t="s">
        <v>1083</v>
      </c>
      <c r="G34" s="131">
        <f>$W$4</f>
        <v>0.24229999999999999</v>
      </c>
      <c r="H34" s="119"/>
      <c r="I34" s="163"/>
      <c r="J34" s="157"/>
      <c r="K34" s="164"/>
      <c r="L34" s="165"/>
      <c r="M34" s="159"/>
      <c r="N34" s="157"/>
      <c r="O34" s="161"/>
      <c r="P34" s="162"/>
      <c r="Q34" s="171"/>
      <c r="R34" s="171"/>
      <c r="S34" s="171"/>
    </row>
    <row r="35" spans="1:19" s="69" customFormat="1" hidden="1">
      <c r="A35" s="102"/>
      <c r="B35" s="103"/>
      <c r="C35" s="121"/>
      <c r="D35" s="122"/>
      <c r="E35" s="132"/>
      <c r="F35" s="129" t="s">
        <v>1084</v>
      </c>
      <c r="G35" s="133">
        <f>G31+G32+G33</f>
        <v>617.910933</v>
      </c>
      <c r="H35" s="119"/>
      <c r="I35" s="163"/>
      <c r="J35" s="157"/>
      <c r="K35" s="164"/>
      <c r="L35" s="165"/>
      <c r="M35" s="159"/>
      <c r="N35" s="157"/>
      <c r="O35" s="161"/>
      <c r="P35" s="162"/>
      <c r="Q35" s="171"/>
      <c r="R35" s="172"/>
      <c r="S35" s="171"/>
    </row>
    <row r="36" spans="1:19" s="69" customFormat="1" ht="12.75">
      <c r="A36" s="115"/>
      <c r="B36" s="116"/>
      <c r="C36" s="116"/>
      <c r="D36" s="116"/>
      <c r="E36" s="116"/>
      <c r="F36" s="116"/>
      <c r="G36" s="117"/>
      <c r="H36" s="119"/>
      <c r="I36" s="163"/>
      <c r="J36" s="157"/>
      <c r="K36" s="164"/>
      <c r="L36" s="165"/>
      <c r="M36" s="159"/>
      <c r="N36" s="157"/>
      <c r="O36" s="161"/>
      <c r="P36" s="162"/>
      <c r="Q36" s="171"/>
      <c r="R36" s="172"/>
      <c r="S36" s="171"/>
    </row>
    <row r="37" spans="1:19" s="70" customFormat="1" ht="15" customHeight="1">
      <c r="A37" s="95" t="s">
        <v>120</v>
      </c>
      <c r="B37" s="96">
        <v>110245</v>
      </c>
      <c r="C37" s="97" t="s">
        <v>1100</v>
      </c>
      <c r="D37" s="98" t="s">
        <v>1089</v>
      </c>
      <c r="E37" s="99"/>
      <c r="F37" s="99"/>
      <c r="G37" s="118"/>
      <c r="H37" s="101"/>
      <c r="I37" s="149"/>
      <c r="J37" s="150"/>
      <c r="K37" s="151"/>
      <c r="L37" s="150"/>
      <c r="M37" s="152"/>
      <c r="N37" s="153"/>
      <c r="O37" s="154"/>
      <c r="P37" s="155"/>
      <c r="Q37" s="169"/>
      <c r="R37" s="170"/>
      <c r="S37" s="169"/>
    </row>
    <row r="38" spans="1:19" s="69" customFormat="1" ht="12.75">
      <c r="A38" s="102"/>
      <c r="B38" s="103" t="s">
        <v>1094</v>
      </c>
      <c r="C38" s="104" t="s">
        <v>1095</v>
      </c>
      <c r="D38" s="105" t="s">
        <v>1096</v>
      </c>
      <c r="E38" s="106">
        <v>0.8</v>
      </c>
      <c r="F38" s="107">
        <v>5.73</v>
      </c>
      <c r="G38" s="108">
        <f>E38*F38</f>
        <v>4.5840000000000005</v>
      </c>
      <c r="H38" s="119"/>
      <c r="I38" s="163"/>
      <c r="J38" s="157"/>
      <c r="K38" s="164"/>
      <c r="L38" s="165"/>
      <c r="M38" s="159"/>
      <c r="N38" s="157"/>
      <c r="O38" s="161"/>
      <c r="P38" s="162"/>
      <c r="Q38" s="171"/>
      <c r="R38" s="172"/>
      <c r="S38" s="171"/>
    </row>
    <row r="39" spans="1:19" s="69" customFormat="1" ht="12.75">
      <c r="A39" s="102"/>
      <c r="B39" s="103" t="s">
        <v>1097</v>
      </c>
      <c r="C39" s="104" t="s">
        <v>1098</v>
      </c>
      <c r="D39" s="105" t="s">
        <v>1096</v>
      </c>
      <c r="E39" s="106">
        <v>0.8</v>
      </c>
      <c r="F39" s="107">
        <v>4.1399999999999997</v>
      </c>
      <c r="G39" s="108">
        <f>E39*F39</f>
        <v>3.3119999999999998</v>
      </c>
      <c r="H39" s="119"/>
      <c r="I39" s="163"/>
      <c r="J39" s="157"/>
      <c r="K39" s="164"/>
      <c r="L39" s="165"/>
      <c r="M39" s="159"/>
      <c r="N39" s="157"/>
      <c r="O39" s="161"/>
      <c r="P39" s="162"/>
      <c r="Q39" s="171"/>
      <c r="R39" s="172"/>
      <c r="S39" s="171"/>
    </row>
    <row r="40" spans="1:19" s="69" customFormat="1" ht="12.75">
      <c r="A40" s="102"/>
      <c r="B40" s="103" t="s">
        <v>1101</v>
      </c>
      <c r="C40" s="104" t="s">
        <v>1102</v>
      </c>
      <c r="D40" s="105" t="s">
        <v>1103</v>
      </c>
      <c r="E40" s="106">
        <v>50</v>
      </c>
      <c r="F40" s="107">
        <v>1.3</v>
      </c>
      <c r="G40" s="108">
        <f>E40*F40</f>
        <v>65</v>
      </c>
      <c r="H40" s="119"/>
      <c r="I40" s="163"/>
      <c r="J40" s="157"/>
      <c r="K40" s="164"/>
      <c r="L40" s="165"/>
      <c r="M40" s="159"/>
      <c r="N40" s="157"/>
      <c r="O40" s="161"/>
      <c r="P40" s="162"/>
      <c r="Q40" s="171"/>
      <c r="R40" s="172"/>
      <c r="S40" s="171"/>
    </row>
    <row r="41" spans="1:19" s="69" customFormat="1" ht="12.75">
      <c r="A41" s="102"/>
      <c r="B41" s="103"/>
      <c r="C41" s="110"/>
      <c r="D41" s="111"/>
      <c r="E41" s="112"/>
      <c r="F41" s="113" t="s">
        <v>1081</v>
      </c>
      <c r="G41" s="108">
        <f>SUM(G38:G40)</f>
        <v>72.896000000000001</v>
      </c>
      <c r="H41" s="119"/>
      <c r="I41" s="163"/>
      <c r="J41" s="157"/>
      <c r="K41" s="164"/>
      <c r="L41" s="165"/>
      <c r="M41" s="159"/>
      <c r="N41" s="157"/>
      <c r="O41" s="161"/>
      <c r="P41" s="162"/>
      <c r="Q41" s="171"/>
      <c r="R41" s="172"/>
      <c r="S41" s="171"/>
    </row>
    <row r="42" spans="1:19" s="69" customFormat="1" ht="12.75">
      <c r="A42" s="102"/>
      <c r="B42" s="103"/>
      <c r="C42" s="110"/>
      <c r="D42" s="111"/>
      <c r="E42" s="453" t="s">
        <v>1099</v>
      </c>
      <c r="F42" s="454"/>
      <c r="G42" s="108">
        <f>(G38+G39)*$X$4</f>
        <v>7.8028272000000003</v>
      </c>
      <c r="H42" s="119"/>
      <c r="I42" s="163"/>
      <c r="J42" s="157"/>
      <c r="K42" s="164"/>
      <c r="L42" s="165"/>
      <c r="M42" s="159"/>
      <c r="N42" s="157"/>
      <c r="O42" s="161"/>
      <c r="P42" s="162"/>
      <c r="Q42" s="171"/>
      <c r="R42" s="172"/>
      <c r="S42" s="171"/>
    </row>
    <row r="43" spans="1:19" s="69" customFormat="1" ht="12.75">
      <c r="A43" s="102"/>
      <c r="B43" s="103"/>
      <c r="C43" s="110"/>
      <c r="D43" s="111"/>
      <c r="E43" s="112"/>
      <c r="F43" s="113" t="s">
        <v>1081</v>
      </c>
      <c r="G43" s="108">
        <f>G41+G42</f>
        <v>80.698827199999997</v>
      </c>
      <c r="H43" s="119"/>
      <c r="I43" s="163"/>
      <c r="J43" s="157"/>
      <c r="K43" s="164"/>
      <c r="L43" s="165"/>
      <c r="M43" s="159"/>
      <c r="N43" s="157"/>
      <c r="O43" s="161"/>
      <c r="P43" s="162"/>
      <c r="Q43" s="171"/>
      <c r="R43" s="172"/>
      <c r="S43" s="171"/>
    </row>
    <row r="44" spans="1:19" s="69" customFormat="1" ht="12.75">
      <c r="A44" s="102"/>
      <c r="B44" s="103"/>
      <c r="C44" s="110"/>
      <c r="D44" s="111"/>
      <c r="E44" s="112"/>
      <c r="F44" s="113" t="s">
        <v>1082</v>
      </c>
      <c r="G44" s="108">
        <f>G43*$V$4</f>
        <v>19.553325830559999</v>
      </c>
      <c r="H44" s="119"/>
      <c r="I44" s="163"/>
      <c r="J44" s="157"/>
      <c r="K44" s="164"/>
      <c r="L44" s="165"/>
      <c r="M44" s="159"/>
      <c r="N44" s="157"/>
      <c r="O44" s="161"/>
      <c r="P44" s="162"/>
      <c r="Q44" s="171"/>
      <c r="R44" s="172"/>
      <c r="S44" s="171"/>
    </row>
    <row r="45" spans="1:19" s="69" customFormat="1" ht="12.75">
      <c r="A45" s="102"/>
      <c r="B45" s="103"/>
      <c r="C45" s="110"/>
      <c r="D45" s="111"/>
      <c r="E45" s="112"/>
      <c r="F45" s="113" t="s">
        <v>1083</v>
      </c>
      <c r="G45" s="114">
        <f>$W$4</f>
        <v>0.24229999999999999</v>
      </c>
      <c r="H45" s="119"/>
      <c r="I45" s="163"/>
      <c r="J45" s="157"/>
      <c r="K45" s="164"/>
      <c r="L45" s="165"/>
      <c r="M45" s="159"/>
      <c r="N45" s="157"/>
      <c r="O45" s="161"/>
      <c r="P45" s="162"/>
      <c r="Q45" s="171"/>
      <c r="R45" s="172"/>
      <c r="S45" s="171"/>
    </row>
    <row r="46" spans="1:19" s="69" customFormat="1" ht="12.75">
      <c r="A46" s="102"/>
      <c r="B46" s="103"/>
      <c r="C46" s="110"/>
      <c r="D46" s="111"/>
      <c r="E46" s="132"/>
      <c r="F46" s="113" t="s">
        <v>1084</v>
      </c>
      <c r="G46" s="134">
        <f>G41+G42+G44</f>
        <v>100.25215303056</v>
      </c>
      <c r="H46" s="119"/>
      <c r="I46" s="163"/>
      <c r="J46" s="157"/>
      <c r="K46" s="164"/>
      <c r="L46" s="165"/>
      <c r="M46" s="159"/>
      <c r="N46" s="157"/>
      <c r="O46" s="161"/>
      <c r="P46" s="162"/>
      <c r="Q46" s="171"/>
      <c r="R46" s="172"/>
      <c r="S46" s="171"/>
    </row>
    <row r="47" spans="1:19" s="69" customFormat="1" ht="12.75">
      <c r="A47" s="115"/>
      <c r="B47" s="116"/>
      <c r="C47" s="116"/>
      <c r="D47" s="116"/>
      <c r="E47" s="116"/>
      <c r="F47" s="116"/>
      <c r="G47" s="117"/>
      <c r="H47" s="119"/>
      <c r="I47" s="163"/>
      <c r="J47" s="157"/>
      <c r="K47" s="164"/>
      <c r="L47" s="165"/>
      <c r="M47" s="159"/>
      <c r="N47" s="157"/>
      <c r="O47" s="161"/>
      <c r="P47" s="162"/>
      <c r="Q47" s="171"/>
      <c r="R47" s="172"/>
      <c r="S47" s="171"/>
    </row>
    <row r="48" spans="1:19" s="70" customFormat="1" ht="15" hidden="1" customHeight="1">
      <c r="A48" s="95" t="s">
        <v>160</v>
      </c>
      <c r="B48" s="96">
        <v>90482</v>
      </c>
      <c r="C48" s="97" t="s">
        <v>1104</v>
      </c>
      <c r="D48" s="98" t="s">
        <v>1089</v>
      </c>
      <c r="E48" s="99"/>
      <c r="F48" s="98"/>
      <c r="G48" s="100"/>
      <c r="H48" s="101"/>
      <c r="I48" s="149"/>
      <c r="J48" s="150"/>
      <c r="K48" s="151"/>
      <c r="L48" s="150"/>
      <c r="M48" s="152"/>
      <c r="N48" s="153"/>
      <c r="O48" s="154"/>
      <c r="P48" s="155"/>
      <c r="Q48" s="169"/>
      <c r="R48" s="170"/>
      <c r="S48" s="169"/>
    </row>
    <row r="49" spans="1:19" s="69" customFormat="1" hidden="1">
      <c r="A49" s="95" t="s">
        <v>163</v>
      </c>
      <c r="B49" s="103" t="s">
        <v>1105</v>
      </c>
      <c r="C49" s="121" t="s">
        <v>1106</v>
      </c>
      <c r="D49" s="122" t="s">
        <v>1096</v>
      </c>
      <c r="E49" s="128">
        <v>0.6</v>
      </c>
      <c r="F49" s="135">
        <v>5.21</v>
      </c>
      <c r="G49" s="130">
        <f>E49*F49</f>
        <v>3.1259999999999999</v>
      </c>
      <c r="H49" s="119"/>
      <c r="I49" s="163"/>
      <c r="J49" s="157"/>
      <c r="K49" s="164"/>
      <c r="L49" s="165"/>
      <c r="M49" s="159"/>
      <c r="N49" s="157"/>
      <c r="O49" s="161"/>
      <c r="P49" s="162"/>
      <c r="Q49" s="171"/>
      <c r="R49" s="172"/>
      <c r="S49" s="171"/>
    </row>
    <row r="50" spans="1:19" s="69" customFormat="1" hidden="1">
      <c r="A50" s="95" t="s">
        <v>165</v>
      </c>
      <c r="B50" s="103" t="s">
        <v>1097</v>
      </c>
      <c r="C50" s="121" t="s">
        <v>1098</v>
      </c>
      <c r="D50" s="122" t="s">
        <v>1096</v>
      </c>
      <c r="E50" s="128">
        <v>0.6</v>
      </c>
      <c r="F50" s="135">
        <v>3.77</v>
      </c>
      <c r="G50" s="130">
        <f>E50*F50</f>
        <v>2.262</v>
      </c>
      <c r="H50" s="119"/>
      <c r="I50" s="163"/>
      <c r="J50" s="157"/>
      <c r="K50" s="164"/>
      <c r="L50" s="165"/>
      <c r="M50" s="159"/>
      <c r="N50" s="157"/>
      <c r="O50" s="161"/>
      <c r="P50" s="162"/>
      <c r="Q50" s="171"/>
      <c r="R50" s="172"/>
      <c r="S50" s="171"/>
    </row>
    <row r="51" spans="1:19" s="69" customFormat="1" hidden="1">
      <c r="A51" s="95" t="s">
        <v>167</v>
      </c>
      <c r="B51" s="103" t="s">
        <v>1107</v>
      </c>
      <c r="C51" s="121" t="s">
        <v>1108</v>
      </c>
      <c r="D51" s="122" t="s">
        <v>1109</v>
      </c>
      <c r="E51" s="128">
        <v>2.2000000000000002</v>
      </c>
      <c r="F51" s="135">
        <v>31</v>
      </c>
      <c r="G51" s="130">
        <f>E51*F51</f>
        <v>68.2</v>
      </c>
      <c r="H51" s="119"/>
      <c r="I51" s="163"/>
      <c r="J51" s="157"/>
      <c r="K51" s="164"/>
      <c r="L51" s="165"/>
      <c r="M51" s="159"/>
      <c r="N51" s="157"/>
      <c r="O51" s="161"/>
      <c r="P51" s="162"/>
      <c r="Q51" s="171"/>
      <c r="R51" s="172"/>
      <c r="S51" s="171"/>
    </row>
    <row r="52" spans="1:19" s="69" customFormat="1" hidden="1">
      <c r="A52" s="95" t="s">
        <v>169</v>
      </c>
      <c r="B52" s="103">
        <v>90304</v>
      </c>
      <c r="C52" s="121" t="s">
        <v>1110</v>
      </c>
      <c r="D52" s="122" t="s">
        <v>1109</v>
      </c>
      <c r="E52" s="128">
        <v>1</v>
      </c>
      <c r="F52" s="135">
        <v>231.33</v>
      </c>
      <c r="G52" s="130">
        <f>E52*F52</f>
        <v>231.33</v>
      </c>
      <c r="H52" s="119"/>
      <c r="I52" s="163"/>
      <c r="J52" s="157"/>
      <c r="K52" s="164"/>
      <c r="L52" s="165"/>
      <c r="M52" s="159"/>
      <c r="N52" s="157"/>
      <c r="O52" s="161"/>
      <c r="P52" s="162"/>
      <c r="Q52" s="171"/>
      <c r="R52" s="172"/>
      <c r="S52" s="171"/>
    </row>
    <row r="53" spans="1:19" s="69" customFormat="1" hidden="1">
      <c r="A53" s="102"/>
      <c r="B53" s="103"/>
      <c r="C53" s="136"/>
      <c r="D53" s="137"/>
      <c r="E53" s="132"/>
      <c r="F53" s="129" t="s">
        <v>1081</v>
      </c>
      <c r="G53" s="133">
        <f>SUM(G49:G52)</f>
        <v>304.91800000000001</v>
      </c>
      <c r="H53" s="119"/>
      <c r="I53" s="163"/>
      <c r="J53" s="157"/>
      <c r="K53" s="164"/>
      <c r="L53" s="165"/>
      <c r="M53" s="159"/>
      <c r="N53" s="157"/>
      <c r="O53" s="161"/>
      <c r="P53" s="162"/>
      <c r="Q53" s="171"/>
      <c r="R53" s="172"/>
      <c r="S53" s="171"/>
    </row>
    <row r="54" spans="1:19" s="69" customFormat="1" hidden="1">
      <c r="A54" s="102"/>
      <c r="B54" s="103"/>
      <c r="C54" s="136"/>
      <c r="D54" s="137"/>
      <c r="E54" s="451" t="s">
        <v>1099</v>
      </c>
      <c r="F54" s="452"/>
      <c r="G54" s="125">
        <f>(G49+G50)*$X$4</f>
        <v>5.3244216</v>
      </c>
      <c r="H54" s="119"/>
      <c r="I54" s="163"/>
      <c r="J54" s="157"/>
      <c r="K54" s="164"/>
      <c r="L54" s="165"/>
      <c r="M54" s="159"/>
      <c r="N54" s="157"/>
      <c r="O54" s="161"/>
      <c r="P54" s="162"/>
      <c r="Q54" s="171"/>
      <c r="R54" s="172"/>
      <c r="S54" s="171"/>
    </row>
    <row r="55" spans="1:19" s="69" customFormat="1" hidden="1">
      <c r="A55" s="102"/>
      <c r="B55" s="103"/>
      <c r="C55" s="121"/>
      <c r="D55" s="122"/>
      <c r="E55" s="128"/>
      <c r="F55" s="129" t="s">
        <v>1082</v>
      </c>
      <c r="G55" s="130">
        <f>G53*$V$4</f>
        <v>73.881631400000003</v>
      </c>
      <c r="H55" s="119"/>
      <c r="I55" s="163"/>
      <c r="J55" s="157"/>
      <c r="K55" s="164"/>
      <c r="L55" s="165"/>
      <c r="M55" s="159"/>
      <c r="N55" s="157"/>
      <c r="O55" s="161"/>
      <c r="P55" s="162"/>
      <c r="Q55" s="171"/>
      <c r="R55" s="172"/>
      <c r="S55" s="171"/>
    </row>
    <row r="56" spans="1:19" s="69" customFormat="1" hidden="1">
      <c r="A56" s="102"/>
      <c r="B56" s="103"/>
      <c r="C56" s="121"/>
      <c r="D56" s="122"/>
      <c r="E56" s="128"/>
      <c r="F56" s="129" t="s">
        <v>1083</v>
      </c>
      <c r="G56" s="131">
        <f>$W$4</f>
        <v>0.24229999999999999</v>
      </c>
      <c r="H56" s="119"/>
      <c r="I56" s="163"/>
      <c r="J56" s="157"/>
      <c r="K56" s="164"/>
      <c r="L56" s="165"/>
      <c r="M56" s="159"/>
      <c r="N56" s="157"/>
      <c r="O56" s="161"/>
      <c r="P56" s="162"/>
      <c r="Q56" s="171"/>
      <c r="R56" s="172"/>
      <c r="S56" s="171"/>
    </row>
    <row r="57" spans="1:19" s="69" customFormat="1" hidden="1">
      <c r="A57" s="102"/>
      <c r="B57" s="103"/>
      <c r="C57" s="121"/>
      <c r="D57" s="122"/>
      <c r="E57" s="132"/>
      <c r="F57" s="129" t="s">
        <v>1084</v>
      </c>
      <c r="G57" s="133">
        <f>G53+G54+G55</f>
        <v>384.124053</v>
      </c>
      <c r="H57" s="119"/>
      <c r="I57" s="163"/>
      <c r="J57" s="157"/>
      <c r="K57" s="164"/>
      <c r="L57" s="165"/>
      <c r="M57" s="159"/>
      <c r="N57" s="157"/>
      <c r="O57" s="161"/>
      <c r="P57" s="162"/>
      <c r="Q57" s="171"/>
      <c r="R57" s="172"/>
      <c r="S57" s="171"/>
    </row>
    <row r="58" spans="1:19" s="69" customFormat="1" ht="12.75" hidden="1">
      <c r="A58" s="115"/>
      <c r="B58" s="116"/>
      <c r="C58" s="116"/>
      <c r="D58" s="116"/>
      <c r="E58" s="116"/>
      <c r="F58" s="116"/>
      <c r="G58" s="117"/>
      <c r="H58" s="119"/>
      <c r="I58" s="163"/>
      <c r="J58" s="157"/>
      <c r="K58" s="164"/>
      <c r="L58" s="165"/>
      <c r="M58" s="159"/>
      <c r="N58" s="157"/>
      <c r="O58" s="161"/>
      <c r="P58" s="162"/>
      <c r="Q58" s="171"/>
      <c r="R58" s="172"/>
      <c r="S58" s="171"/>
    </row>
    <row r="59" spans="1:19" s="70" customFormat="1" ht="15" hidden="1" customHeight="1">
      <c r="A59" s="95" t="s">
        <v>173</v>
      </c>
      <c r="B59" s="96">
        <v>250640</v>
      </c>
      <c r="C59" s="97" t="s">
        <v>1111</v>
      </c>
      <c r="D59" s="98" t="s">
        <v>1112</v>
      </c>
      <c r="E59" s="99"/>
      <c r="F59" s="98"/>
      <c r="G59" s="100"/>
      <c r="H59" s="101"/>
      <c r="I59" s="149"/>
      <c r="J59" s="150"/>
      <c r="K59" s="151"/>
      <c r="L59" s="150"/>
      <c r="M59" s="152"/>
      <c r="N59" s="153"/>
      <c r="O59" s="154"/>
      <c r="P59" s="155"/>
      <c r="Q59" s="169"/>
      <c r="R59" s="170"/>
      <c r="S59" s="169"/>
    </row>
    <row r="60" spans="1:19" s="69" customFormat="1" hidden="1">
      <c r="A60" s="102"/>
      <c r="B60" s="103" t="s">
        <v>1113</v>
      </c>
      <c r="C60" s="121" t="s">
        <v>1114</v>
      </c>
      <c r="D60" s="122" t="s">
        <v>1112</v>
      </c>
      <c r="E60" s="128">
        <v>1</v>
      </c>
      <c r="F60" s="135">
        <v>53</v>
      </c>
      <c r="G60" s="130">
        <f>E60*F60</f>
        <v>53</v>
      </c>
      <c r="H60" s="119"/>
      <c r="I60" s="163"/>
      <c r="J60" s="157"/>
      <c r="K60" s="164"/>
      <c r="L60" s="165"/>
      <c r="M60" s="159"/>
      <c r="N60" s="157"/>
      <c r="O60" s="161"/>
      <c r="P60" s="162"/>
      <c r="Q60" s="171"/>
      <c r="R60" s="172"/>
      <c r="S60" s="171"/>
    </row>
    <row r="61" spans="1:19" s="69" customFormat="1" hidden="1">
      <c r="A61" s="102"/>
      <c r="B61" s="103" t="s">
        <v>1115</v>
      </c>
      <c r="C61" s="121" t="s">
        <v>1116</v>
      </c>
      <c r="D61" s="122" t="s">
        <v>447</v>
      </c>
      <c r="E61" s="128">
        <v>2</v>
      </c>
      <c r="F61" s="135">
        <v>1</v>
      </c>
      <c r="G61" s="130">
        <f>E61*F61</f>
        <v>2</v>
      </c>
      <c r="H61" s="119"/>
      <c r="I61" s="163"/>
      <c r="J61" s="157"/>
      <c r="K61" s="164"/>
      <c r="L61" s="165"/>
      <c r="M61" s="159"/>
      <c r="N61" s="157"/>
      <c r="O61" s="161"/>
      <c r="P61" s="162"/>
      <c r="Q61" s="171"/>
      <c r="R61" s="172"/>
      <c r="S61" s="171"/>
    </row>
    <row r="62" spans="1:19" s="69" customFormat="1" hidden="1">
      <c r="A62" s="102"/>
      <c r="B62" s="103" t="s">
        <v>1117</v>
      </c>
      <c r="C62" s="121" t="s">
        <v>1118</v>
      </c>
      <c r="D62" s="122" t="s">
        <v>1096</v>
      </c>
      <c r="E62" s="128">
        <v>0.45</v>
      </c>
      <c r="F62" s="135">
        <v>5.21</v>
      </c>
      <c r="G62" s="130">
        <f>E62*F62</f>
        <v>2.3445</v>
      </c>
      <c r="H62" s="119"/>
      <c r="I62" s="163"/>
      <c r="J62" s="157"/>
      <c r="K62" s="164"/>
      <c r="L62" s="165"/>
      <c r="M62" s="159"/>
      <c r="N62" s="157"/>
      <c r="O62" s="161"/>
      <c r="P62" s="162"/>
      <c r="Q62" s="171"/>
      <c r="R62" s="172"/>
      <c r="S62" s="171"/>
    </row>
    <row r="63" spans="1:19" s="69" customFormat="1" hidden="1">
      <c r="A63" s="102"/>
      <c r="B63" s="103" t="s">
        <v>1097</v>
      </c>
      <c r="C63" s="121" t="s">
        <v>1098</v>
      </c>
      <c r="D63" s="122" t="s">
        <v>1096</v>
      </c>
      <c r="E63" s="128">
        <v>0.35</v>
      </c>
      <c r="F63" s="135">
        <v>3.77</v>
      </c>
      <c r="G63" s="130">
        <f>E63*F63</f>
        <v>1.3194999999999999</v>
      </c>
      <c r="H63" s="119"/>
      <c r="I63" s="163"/>
      <c r="J63" s="157"/>
      <c r="K63" s="164"/>
      <c r="L63" s="165"/>
      <c r="M63" s="159"/>
      <c r="N63" s="157"/>
      <c r="O63" s="161"/>
      <c r="P63" s="162"/>
      <c r="Q63" s="171"/>
      <c r="R63" s="172"/>
      <c r="S63" s="171"/>
    </row>
    <row r="64" spans="1:19" s="69" customFormat="1" hidden="1">
      <c r="A64" s="102"/>
      <c r="B64" s="103">
        <v>110248</v>
      </c>
      <c r="C64" s="121" t="s">
        <v>1119</v>
      </c>
      <c r="D64" s="122" t="s">
        <v>1080</v>
      </c>
      <c r="E64" s="128">
        <v>5.0000000000000001E-3</v>
      </c>
      <c r="F64" s="135">
        <v>414.13</v>
      </c>
      <c r="G64" s="130">
        <f>E64*F64</f>
        <v>2.0706500000000001</v>
      </c>
      <c r="H64" s="119"/>
      <c r="I64" s="163"/>
      <c r="J64" s="157"/>
      <c r="K64" s="164"/>
      <c r="L64" s="165"/>
      <c r="M64" s="159"/>
      <c r="N64" s="157"/>
      <c r="O64" s="161"/>
      <c r="P64" s="162"/>
      <c r="Q64" s="171"/>
      <c r="R64" s="172"/>
      <c r="S64" s="171"/>
    </row>
    <row r="65" spans="1:35" s="69" customFormat="1" hidden="1">
      <c r="A65" s="102"/>
      <c r="B65" s="103"/>
      <c r="C65" s="121"/>
      <c r="D65" s="122"/>
      <c r="E65" s="128"/>
      <c r="F65" s="129" t="s">
        <v>1081</v>
      </c>
      <c r="G65" s="130">
        <f>SUM(G61:G64)</f>
        <v>7.7346500000000002</v>
      </c>
      <c r="H65" s="119"/>
      <c r="I65" s="163"/>
      <c r="J65" s="157"/>
      <c r="K65" s="164"/>
      <c r="L65" s="165"/>
      <c r="M65" s="159"/>
      <c r="N65" s="157"/>
      <c r="O65" s="161"/>
      <c r="P65" s="162"/>
      <c r="Q65" s="171"/>
      <c r="R65" s="172"/>
      <c r="S65" s="171"/>
    </row>
    <row r="66" spans="1:35" s="69" customFormat="1" hidden="1">
      <c r="A66" s="102"/>
      <c r="B66" s="103"/>
      <c r="C66" s="121"/>
      <c r="D66" s="122"/>
      <c r="E66" s="451" t="s">
        <v>1099</v>
      </c>
      <c r="F66" s="452"/>
      <c r="G66" s="125">
        <f>(G60+G61)*$X$4</f>
        <v>54.350999999999999</v>
      </c>
      <c r="H66" s="119"/>
      <c r="I66" s="163"/>
      <c r="J66" s="157"/>
      <c r="K66" s="164"/>
      <c r="L66" s="165"/>
      <c r="M66" s="159"/>
      <c r="N66" s="157"/>
      <c r="O66" s="161"/>
      <c r="P66" s="162"/>
      <c r="Q66" s="171"/>
      <c r="R66" s="172"/>
      <c r="S66" s="171"/>
    </row>
    <row r="67" spans="1:35" s="69" customFormat="1" hidden="1">
      <c r="A67" s="102"/>
      <c r="B67" s="103"/>
      <c r="C67" s="121"/>
      <c r="D67" s="122"/>
      <c r="E67" s="128"/>
      <c r="F67" s="129" t="s">
        <v>1082</v>
      </c>
      <c r="G67" s="130">
        <f>G65*$V$4</f>
        <v>1.8741056949999999</v>
      </c>
      <c r="H67" s="119"/>
      <c r="I67" s="163"/>
      <c r="J67" s="157"/>
      <c r="K67" s="164"/>
      <c r="L67" s="165"/>
      <c r="M67" s="159"/>
      <c r="N67" s="157"/>
      <c r="O67" s="161"/>
      <c r="P67" s="162"/>
      <c r="Q67" s="171"/>
      <c r="R67" s="172"/>
      <c r="S67" s="171"/>
    </row>
    <row r="68" spans="1:35" s="69" customFormat="1" ht="15" hidden="1" customHeight="1">
      <c r="A68" s="102"/>
      <c r="B68" s="103"/>
      <c r="C68" s="121"/>
      <c r="D68" s="122"/>
      <c r="E68" s="128"/>
      <c r="F68" s="129" t="s">
        <v>1083</v>
      </c>
      <c r="G68" s="131">
        <f>$W$4</f>
        <v>0.24229999999999999</v>
      </c>
      <c r="H68" s="119"/>
      <c r="I68" s="185"/>
      <c r="J68" s="157"/>
      <c r="K68" s="186"/>
      <c r="L68" s="165"/>
      <c r="M68" s="159"/>
      <c r="N68" s="160"/>
      <c r="O68" s="161"/>
      <c r="P68" s="162"/>
      <c r="Q68" s="171"/>
      <c r="R68" s="172"/>
      <c r="S68" s="171"/>
    </row>
    <row r="69" spans="1:35" s="69" customFormat="1" ht="15" hidden="1" customHeight="1">
      <c r="A69" s="102"/>
      <c r="B69" s="103"/>
      <c r="C69" s="136"/>
      <c r="D69" s="137"/>
      <c r="E69" s="132"/>
      <c r="F69" s="129" t="s">
        <v>1084</v>
      </c>
      <c r="G69" s="133">
        <f>G65+G66+G67</f>
        <v>63.959755694999998</v>
      </c>
      <c r="H69" s="109"/>
      <c r="I69" s="156"/>
      <c r="J69" s="157"/>
      <c r="K69" s="158"/>
      <c r="L69" s="157"/>
      <c r="M69" s="159"/>
      <c r="N69" s="160"/>
      <c r="O69" s="161"/>
      <c r="P69" s="162"/>
      <c r="Q69" s="171"/>
      <c r="R69" s="172"/>
      <c r="S69" s="171"/>
    </row>
    <row r="70" spans="1:35" s="69" customFormat="1" ht="12.75" hidden="1">
      <c r="A70" s="115"/>
      <c r="B70" s="116"/>
      <c r="C70" s="116"/>
      <c r="D70" s="116"/>
      <c r="E70" s="116"/>
      <c r="F70" s="116"/>
      <c r="G70" s="117"/>
      <c r="H70" s="119"/>
      <c r="I70" s="163"/>
      <c r="J70" s="157"/>
      <c r="K70" s="164"/>
      <c r="L70" s="165"/>
      <c r="M70" s="159"/>
      <c r="N70" s="157"/>
      <c r="O70" s="161"/>
      <c r="P70" s="162"/>
      <c r="Q70" s="171"/>
      <c r="R70" s="172"/>
      <c r="S70" s="171"/>
    </row>
    <row r="71" spans="1:35" s="70" customFormat="1" ht="15" customHeight="1">
      <c r="A71" s="95" t="s">
        <v>177</v>
      </c>
      <c r="B71" s="96">
        <v>90242</v>
      </c>
      <c r="C71" s="97" t="s">
        <v>1120</v>
      </c>
      <c r="D71" s="98" t="s">
        <v>1075</v>
      </c>
      <c r="E71" s="99"/>
      <c r="F71" s="98"/>
      <c r="G71" s="100"/>
      <c r="H71" s="101"/>
      <c r="I71" s="149"/>
      <c r="J71" s="150"/>
      <c r="K71" s="151"/>
      <c r="L71" s="150"/>
      <c r="M71" s="152"/>
      <c r="N71" s="153"/>
      <c r="O71" s="154"/>
      <c r="P71" s="155"/>
      <c r="Q71" s="169"/>
      <c r="R71" s="170"/>
      <c r="S71" s="169"/>
    </row>
    <row r="72" spans="1:35" s="69" customFormat="1" ht="15" customHeight="1">
      <c r="A72" s="95" t="s">
        <v>180</v>
      </c>
      <c r="B72" s="103" t="s">
        <v>1121</v>
      </c>
      <c r="C72" s="104" t="s">
        <v>1122</v>
      </c>
      <c r="D72" s="105" t="s">
        <v>1075</v>
      </c>
      <c r="E72" s="106">
        <v>1</v>
      </c>
      <c r="F72" s="107">
        <v>440</v>
      </c>
      <c r="G72" s="173">
        <f>F72*E72</f>
        <v>440</v>
      </c>
      <c r="P72" s="103"/>
      <c r="Q72" s="191"/>
      <c r="R72" s="103"/>
      <c r="S72" s="136"/>
      <c r="T72" s="137"/>
      <c r="U72" s="132"/>
      <c r="V72" s="132"/>
      <c r="W72" s="192"/>
      <c r="X72" s="193"/>
      <c r="Y72" s="156"/>
      <c r="Z72" s="157"/>
      <c r="AA72" s="158"/>
      <c r="AB72" s="157"/>
      <c r="AC72" s="159"/>
      <c r="AD72" s="160"/>
      <c r="AE72" s="161"/>
      <c r="AF72" s="162"/>
      <c r="AG72" s="171"/>
      <c r="AH72" s="172"/>
      <c r="AI72" s="171"/>
    </row>
    <row r="73" spans="1:35" s="69" customFormat="1" ht="15" customHeight="1">
      <c r="A73" s="102"/>
      <c r="B73" s="103" t="s">
        <v>1123</v>
      </c>
      <c r="C73" s="104" t="s">
        <v>1124</v>
      </c>
      <c r="D73" s="105" t="s">
        <v>1078</v>
      </c>
      <c r="E73" s="106">
        <v>0.1</v>
      </c>
      <c r="F73" s="107">
        <v>7.2</v>
      </c>
      <c r="G73" s="173">
        <f>F73*E73</f>
        <v>0.72000000000000008</v>
      </c>
      <c r="P73" s="103"/>
      <c r="Q73" s="191"/>
      <c r="R73" s="103"/>
      <c r="S73" s="136"/>
      <c r="T73" s="137"/>
      <c r="U73" s="132"/>
      <c r="V73" s="132"/>
      <c r="W73" s="192"/>
      <c r="X73" s="193"/>
      <c r="Y73" s="156"/>
      <c r="Z73" s="157"/>
      <c r="AA73" s="158"/>
      <c r="AB73" s="157"/>
      <c r="AC73" s="159"/>
      <c r="AD73" s="160"/>
      <c r="AE73" s="161"/>
      <c r="AF73" s="162"/>
      <c r="AG73" s="171"/>
      <c r="AH73" s="172"/>
      <c r="AI73" s="171"/>
    </row>
    <row r="74" spans="1:35" s="69" customFormat="1" ht="15" customHeight="1">
      <c r="A74" s="102"/>
      <c r="B74" s="103" t="s">
        <v>1117</v>
      </c>
      <c r="C74" s="104" t="s">
        <v>1118</v>
      </c>
      <c r="D74" s="105" t="s">
        <v>1096</v>
      </c>
      <c r="E74" s="106">
        <v>1</v>
      </c>
      <c r="F74" s="107">
        <v>5.73</v>
      </c>
      <c r="G74" s="173">
        <f>F74*E74</f>
        <v>5.73</v>
      </c>
      <c r="P74" s="103"/>
      <c r="Q74" s="191"/>
      <c r="R74" s="103"/>
      <c r="S74" s="136"/>
      <c r="T74" s="137"/>
      <c r="U74" s="132"/>
      <c r="V74" s="132"/>
      <c r="W74" s="192"/>
      <c r="X74" s="193"/>
      <c r="Y74" s="156"/>
      <c r="Z74" s="157"/>
      <c r="AA74" s="158"/>
      <c r="AB74" s="157"/>
      <c r="AC74" s="159"/>
      <c r="AD74" s="160"/>
      <c r="AE74" s="161"/>
      <c r="AF74" s="162"/>
      <c r="AG74" s="171"/>
      <c r="AH74" s="172"/>
      <c r="AI74" s="171"/>
    </row>
    <row r="75" spans="1:35" s="69" customFormat="1" ht="15" customHeight="1">
      <c r="A75" s="102"/>
      <c r="B75" s="103" t="s">
        <v>1097</v>
      </c>
      <c r="C75" s="104" t="s">
        <v>1098</v>
      </c>
      <c r="D75" s="105" t="s">
        <v>1096</v>
      </c>
      <c r="E75" s="106">
        <v>1</v>
      </c>
      <c r="F75" s="107">
        <v>4.1399999999999997</v>
      </c>
      <c r="G75" s="173">
        <f>F75*E75</f>
        <v>4.1399999999999997</v>
      </c>
      <c r="P75" s="103"/>
      <c r="Q75" s="191"/>
      <c r="R75" s="103"/>
      <c r="S75" s="136"/>
      <c r="T75" s="137"/>
      <c r="U75" s="132"/>
      <c r="V75" s="132"/>
      <c r="W75" s="192"/>
      <c r="X75" s="193"/>
      <c r="Y75" s="156"/>
      <c r="Z75" s="157"/>
      <c r="AA75" s="158"/>
      <c r="AB75" s="157"/>
      <c r="AC75" s="159"/>
      <c r="AD75" s="160"/>
      <c r="AE75" s="161"/>
      <c r="AF75" s="162"/>
      <c r="AG75" s="171"/>
      <c r="AH75" s="172"/>
      <c r="AI75" s="171"/>
    </row>
    <row r="76" spans="1:35" s="69" customFormat="1" ht="15" customHeight="1">
      <c r="A76" s="102"/>
      <c r="B76" s="103">
        <v>90064</v>
      </c>
      <c r="C76" s="104" t="s">
        <v>1125</v>
      </c>
      <c r="D76" s="105" t="s">
        <v>1075</v>
      </c>
      <c r="E76" s="106">
        <v>1</v>
      </c>
      <c r="F76" s="107">
        <v>309.72000000000003</v>
      </c>
      <c r="G76" s="173">
        <f>F76*E76</f>
        <v>309.72000000000003</v>
      </c>
      <c r="P76" s="103"/>
      <c r="Q76" s="191"/>
      <c r="R76" s="103"/>
      <c r="S76" s="136"/>
      <c r="T76" s="137"/>
      <c r="U76" s="132"/>
      <c r="V76" s="132"/>
      <c r="W76" s="192"/>
      <c r="X76" s="193"/>
      <c r="Y76" s="156"/>
      <c r="Z76" s="157"/>
      <c r="AA76" s="158"/>
      <c r="AB76" s="157"/>
      <c r="AC76" s="159"/>
      <c r="AD76" s="160"/>
      <c r="AE76" s="161"/>
      <c r="AF76" s="162"/>
      <c r="AG76" s="171"/>
      <c r="AH76" s="172"/>
      <c r="AI76" s="171"/>
    </row>
    <row r="77" spans="1:35" s="69" customFormat="1" ht="12.75">
      <c r="A77" s="102"/>
      <c r="B77" s="103"/>
      <c r="C77" s="110"/>
      <c r="D77" s="111"/>
      <c r="E77" s="112"/>
      <c r="F77" s="113" t="s">
        <v>1081</v>
      </c>
      <c r="G77" s="173">
        <f>SUM(G72:G76)</f>
        <v>760.31000000000006</v>
      </c>
      <c r="H77" s="119"/>
      <c r="I77" s="163"/>
      <c r="J77" s="157"/>
      <c r="K77" s="164"/>
      <c r="L77" s="165"/>
      <c r="M77" s="159"/>
      <c r="N77" s="157"/>
      <c r="O77" s="161"/>
      <c r="P77" s="162"/>
      <c r="Q77" s="171"/>
      <c r="R77" s="172"/>
      <c r="S77" s="171"/>
    </row>
    <row r="78" spans="1:35" s="69" customFormat="1" ht="12.75">
      <c r="A78" s="102"/>
      <c r="B78" s="103"/>
      <c r="C78" s="110"/>
      <c r="D78" s="111"/>
      <c r="E78" s="453" t="s">
        <v>1099</v>
      </c>
      <c r="F78" s="454"/>
      <c r="G78" s="108">
        <f>(G74+G75)*$X$4</f>
        <v>9.7535340000000001</v>
      </c>
      <c r="H78" s="119"/>
      <c r="I78" s="163"/>
      <c r="J78" s="157"/>
      <c r="K78" s="164"/>
      <c r="L78" s="165"/>
      <c r="M78" s="159"/>
      <c r="N78" s="157"/>
      <c r="O78" s="161"/>
      <c r="P78" s="162"/>
      <c r="Q78" s="171"/>
      <c r="R78" s="172"/>
      <c r="S78" s="171"/>
    </row>
    <row r="79" spans="1:35" s="69" customFormat="1" ht="12.75">
      <c r="A79" s="102"/>
      <c r="B79" s="103"/>
      <c r="C79" s="110"/>
      <c r="D79" s="111"/>
      <c r="E79" s="112"/>
      <c r="F79" s="113" t="s">
        <v>1082</v>
      </c>
      <c r="G79" s="173">
        <f>G77*$V$4</f>
        <v>184.22311300000001</v>
      </c>
      <c r="H79" s="119"/>
      <c r="I79" s="163"/>
      <c r="J79" s="157"/>
      <c r="K79" s="164"/>
      <c r="L79" s="165"/>
      <c r="M79" s="159"/>
      <c r="N79" s="157"/>
      <c r="O79" s="161"/>
      <c r="P79" s="162"/>
      <c r="Q79" s="171"/>
      <c r="R79" s="172"/>
      <c r="S79" s="171"/>
    </row>
    <row r="80" spans="1:35" s="69" customFormat="1" ht="15" customHeight="1">
      <c r="A80" s="102"/>
      <c r="B80" s="103"/>
      <c r="C80" s="110"/>
      <c r="D80" s="111"/>
      <c r="E80" s="112"/>
      <c r="F80" s="113" t="s">
        <v>1083</v>
      </c>
      <c r="G80" s="174">
        <f>$W$4</f>
        <v>0.24229999999999999</v>
      </c>
      <c r="H80" s="119"/>
      <c r="I80" s="185"/>
      <c r="J80" s="157"/>
      <c r="K80" s="186"/>
      <c r="L80" s="165"/>
      <c r="M80" s="159"/>
      <c r="N80" s="160"/>
      <c r="O80" s="161"/>
      <c r="P80" s="162"/>
      <c r="Q80" s="171"/>
      <c r="R80" s="172"/>
      <c r="S80" s="171"/>
    </row>
    <row r="81" spans="1:19" s="69" customFormat="1" ht="15" customHeight="1">
      <c r="A81" s="102"/>
      <c r="B81" s="103"/>
      <c r="C81" s="136"/>
      <c r="D81" s="137"/>
      <c r="E81" s="132"/>
      <c r="F81" s="113" t="s">
        <v>1084</v>
      </c>
      <c r="G81" s="133">
        <f>G77+G78+G79</f>
        <v>954.28664700000002</v>
      </c>
      <c r="H81" s="109"/>
      <c r="I81" s="156"/>
      <c r="J81" s="157"/>
      <c r="K81" s="158"/>
      <c r="L81" s="157"/>
      <c r="M81" s="159"/>
      <c r="N81" s="160"/>
      <c r="O81" s="161"/>
      <c r="P81" s="162"/>
      <c r="Q81" s="171"/>
      <c r="R81" s="172"/>
      <c r="S81" s="171"/>
    </row>
    <row r="82" spans="1:19" s="69" customFormat="1" ht="12.75">
      <c r="A82" s="115"/>
      <c r="B82" s="116"/>
      <c r="C82" s="116"/>
      <c r="D82" s="116"/>
      <c r="E82" s="116"/>
      <c r="F82" s="116"/>
      <c r="G82" s="117"/>
      <c r="H82" s="119"/>
      <c r="I82" s="163"/>
      <c r="J82" s="157"/>
      <c r="K82" s="164"/>
      <c r="L82" s="165"/>
      <c r="M82" s="159"/>
      <c r="N82" s="157"/>
      <c r="O82" s="161"/>
      <c r="P82" s="162"/>
      <c r="Q82" s="171"/>
      <c r="R82" s="172"/>
      <c r="S82" s="171"/>
    </row>
    <row r="83" spans="1:19" s="70" customFormat="1" ht="15" hidden="1" customHeight="1">
      <c r="A83" s="95" t="s">
        <v>211</v>
      </c>
      <c r="B83" s="96">
        <v>161384</v>
      </c>
      <c r="C83" s="97" t="s">
        <v>1126</v>
      </c>
      <c r="D83" s="98" t="s">
        <v>1089</v>
      </c>
      <c r="E83" s="99"/>
      <c r="F83" s="99"/>
      <c r="G83" s="118"/>
      <c r="H83" s="101"/>
      <c r="I83" s="149"/>
      <c r="J83" s="150"/>
      <c r="K83" s="151"/>
      <c r="L83" s="150"/>
      <c r="M83" s="152"/>
      <c r="N83" s="153"/>
      <c r="O83" s="154"/>
      <c r="P83" s="155"/>
      <c r="Q83" s="169"/>
      <c r="R83" s="170"/>
      <c r="S83" s="169"/>
    </row>
    <row r="84" spans="1:19" s="69" customFormat="1" ht="15" hidden="1" customHeight="1">
      <c r="A84" s="95" t="s">
        <v>214</v>
      </c>
      <c r="B84" s="103" t="s">
        <v>1127</v>
      </c>
      <c r="C84" s="104" t="s">
        <v>1128</v>
      </c>
      <c r="D84" s="105" t="s">
        <v>1129</v>
      </c>
      <c r="E84" s="106">
        <v>0.3</v>
      </c>
      <c r="F84" s="107">
        <v>3.77</v>
      </c>
      <c r="G84" s="108">
        <f>E84*F84</f>
        <v>1.131</v>
      </c>
      <c r="H84" s="119"/>
      <c r="I84" s="156"/>
      <c r="J84" s="157"/>
      <c r="K84" s="186"/>
      <c r="L84" s="157"/>
      <c r="M84" s="159"/>
      <c r="N84" s="160"/>
      <c r="O84" s="161"/>
      <c r="P84" s="162"/>
      <c r="Q84" s="171"/>
      <c r="R84" s="172"/>
      <c r="S84" s="171"/>
    </row>
    <row r="85" spans="1:19" s="69" customFormat="1" ht="15" hidden="1" customHeight="1">
      <c r="A85" s="102"/>
      <c r="B85" s="103" t="s">
        <v>1130</v>
      </c>
      <c r="C85" s="104" t="s">
        <v>1131</v>
      </c>
      <c r="D85" s="105" t="s">
        <v>1096</v>
      </c>
      <c r="E85" s="106">
        <v>0.3</v>
      </c>
      <c r="F85" s="107">
        <v>5.21</v>
      </c>
      <c r="G85" s="108">
        <f>E85*F85</f>
        <v>1.5629999999999999</v>
      </c>
      <c r="H85" s="119"/>
      <c r="I85" s="156"/>
      <c r="J85" s="157"/>
      <c r="K85" s="186"/>
      <c r="L85" s="157"/>
      <c r="M85" s="159"/>
      <c r="N85" s="160"/>
      <c r="O85" s="161"/>
      <c r="P85" s="162"/>
      <c r="Q85" s="171"/>
      <c r="R85" s="172"/>
      <c r="S85" s="171"/>
    </row>
    <row r="86" spans="1:19" s="69" customFormat="1" ht="15" hidden="1" customHeight="1">
      <c r="A86" s="102"/>
      <c r="B86" s="103" t="s">
        <v>1132</v>
      </c>
      <c r="C86" s="104" t="s">
        <v>1133</v>
      </c>
      <c r="D86" s="105" t="s">
        <v>1109</v>
      </c>
      <c r="E86" s="106">
        <v>1</v>
      </c>
      <c r="F86" s="107">
        <v>470</v>
      </c>
      <c r="G86" s="108">
        <f>E86*F86</f>
        <v>470</v>
      </c>
      <c r="H86" s="119"/>
      <c r="I86" s="185"/>
      <c r="J86" s="157"/>
      <c r="K86" s="164"/>
      <c r="L86" s="165"/>
      <c r="M86" s="159"/>
      <c r="N86" s="159"/>
      <c r="O86" s="161"/>
      <c r="P86" s="162"/>
      <c r="Q86" s="171"/>
      <c r="R86" s="172"/>
      <c r="S86" s="171"/>
    </row>
    <row r="87" spans="1:19" s="69" customFormat="1" ht="12.75" hidden="1">
      <c r="A87" s="102"/>
      <c r="B87" s="103"/>
      <c r="C87" s="110"/>
      <c r="D87" s="111"/>
      <c r="E87" s="106"/>
      <c r="F87" s="113" t="s">
        <v>1081</v>
      </c>
      <c r="G87" s="108">
        <f>SUM(G83:G86)</f>
        <v>472.69400000000002</v>
      </c>
      <c r="H87" s="119"/>
      <c r="I87" s="163"/>
      <c r="J87" s="157"/>
      <c r="K87" s="164"/>
      <c r="L87" s="165"/>
      <c r="M87" s="159"/>
      <c r="N87" s="157"/>
      <c r="O87" s="161"/>
      <c r="P87" s="162"/>
      <c r="Q87" s="171"/>
      <c r="R87" s="172"/>
      <c r="S87" s="171"/>
    </row>
    <row r="88" spans="1:19" s="69" customFormat="1" ht="12.75" hidden="1">
      <c r="A88" s="102"/>
      <c r="B88" s="103"/>
      <c r="C88" s="110"/>
      <c r="D88" s="111"/>
      <c r="E88" s="453" t="s">
        <v>1099</v>
      </c>
      <c r="F88" s="454"/>
      <c r="G88" s="108">
        <f>(G84+G85)*$X$4</f>
        <v>2.6622108</v>
      </c>
      <c r="H88" s="119"/>
      <c r="I88" s="163"/>
      <c r="J88" s="157"/>
      <c r="K88" s="164"/>
      <c r="L88" s="165"/>
      <c r="M88" s="159"/>
      <c r="N88" s="157"/>
      <c r="O88" s="161"/>
      <c r="P88" s="162"/>
      <c r="Q88" s="171"/>
      <c r="R88" s="172"/>
      <c r="S88" s="171"/>
    </row>
    <row r="89" spans="1:19" s="69" customFormat="1" ht="12.75" hidden="1">
      <c r="A89" s="102"/>
      <c r="B89" s="103"/>
      <c r="C89" s="110"/>
      <c r="D89" s="111"/>
      <c r="E89" s="112"/>
      <c r="F89" s="113" t="s">
        <v>1082</v>
      </c>
      <c r="G89" s="108">
        <f>G87*$V$4</f>
        <v>114.5337562</v>
      </c>
      <c r="H89" s="119"/>
      <c r="I89" s="163"/>
      <c r="J89" s="157"/>
      <c r="K89" s="164"/>
      <c r="L89" s="165"/>
      <c r="M89" s="159"/>
      <c r="N89" s="157"/>
      <c r="O89" s="161"/>
      <c r="P89" s="162"/>
      <c r="Q89" s="171"/>
      <c r="R89" s="172"/>
      <c r="S89" s="171"/>
    </row>
    <row r="90" spans="1:19" s="69" customFormat="1" ht="15" hidden="1" customHeight="1">
      <c r="A90" s="102"/>
      <c r="B90" s="103"/>
      <c r="C90" s="110"/>
      <c r="D90" s="111"/>
      <c r="E90" s="112"/>
      <c r="F90" s="113" t="s">
        <v>1083</v>
      </c>
      <c r="G90" s="114">
        <f>$W$4</f>
        <v>0.24229999999999999</v>
      </c>
      <c r="H90" s="119"/>
      <c r="I90" s="185"/>
      <c r="J90" s="157"/>
      <c r="K90" s="186"/>
      <c r="L90" s="165"/>
      <c r="M90" s="159"/>
      <c r="N90" s="160"/>
      <c r="O90" s="161"/>
      <c r="P90" s="162"/>
      <c r="Q90" s="171"/>
      <c r="R90" s="172"/>
      <c r="S90" s="171"/>
    </row>
    <row r="91" spans="1:19" s="69" customFormat="1" ht="15" hidden="1" customHeight="1">
      <c r="A91" s="102"/>
      <c r="B91" s="103"/>
      <c r="C91" s="136"/>
      <c r="D91" s="137"/>
      <c r="E91" s="132"/>
      <c r="F91" s="113" t="s">
        <v>1084</v>
      </c>
      <c r="G91" s="134">
        <f>G87+G88+G89</f>
        <v>589.88996700000007</v>
      </c>
      <c r="H91" s="109"/>
      <c r="I91" s="156"/>
      <c r="J91" s="157"/>
      <c r="K91" s="158"/>
      <c r="L91" s="157"/>
      <c r="M91" s="159"/>
      <c r="N91" s="160"/>
      <c r="O91" s="161"/>
      <c r="P91" s="162"/>
      <c r="Q91" s="171"/>
      <c r="R91" s="172"/>
      <c r="S91" s="171"/>
    </row>
    <row r="92" spans="1:19" s="69" customFormat="1" ht="12.75" hidden="1">
      <c r="A92" s="115"/>
      <c r="B92" s="116"/>
      <c r="C92" s="116"/>
      <c r="D92" s="116"/>
      <c r="E92" s="116"/>
      <c r="F92" s="116"/>
      <c r="G92" s="117"/>
      <c r="H92" s="119"/>
      <c r="I92" s="163"/>
      <c r="J92" s="157"/>
      <c r="K92" s="164"/>
      <c r="L92" s="165"/>
      <c r="M92" s="159"/>
      <c r="N92" s="157"/>
      <c r="O92" s="161"/>
      <c r="P92" s="162"/>
      <c r="Q92" s="171"/>
      <c r="R92" s="172"/>
      <c r="S92" s="171"/>
    </row>
    <row r="93" spans="1:19" s="70" customFormat="1" ht="15" customHeight="1">
      <c r="A93" s="175" t="s">
        <v>267</v>
      </c>
      <c r="B93" s="96">
        <v>171264</v>
      </c>
      <c r="C93" s="97" t="s">
        <v>1134</v>
      </c>
      <c r="D93" s="98" t="s">
        <v>1135</v>
      </c>
      <c r="E93" s="99"/>
      <c r="F93" s="99"/>
      <c r="G93" s="118"/>
      <c r="H93" s="101"/>
      <c r="I93" s="149"/>
      <c r="J93" s="150"/>
      <c r="K93" s="151"/>
      <c r="L93" s="150"/>
      <c r="M93" s="152"/>
      <c r="N93" s="153"/>
      <c r="O93" s="154"/>
      <c r="P93" s="155"/>
      <c r="Q93" s="169"/>
      <c r="R93" s="170"/>
      <c r="S93" s="169"/>
    </row>
    <row r="94" spans="1:19" s="69" customFormat="1" ht="15" customHeight="1">
      <c r="A94" s="102"/>
      <c r="B94" s="103" t="s">
        <v>1127</v>
      </c>
      <c r="C94" s="104" t="s">
        <v>1128</v>
      </c>
      <c r="D94" s="105" t="s">
        <v>1096</v>
      </c>
      <c r="E94" s="106">
        <v>0.2</v>
      </c>
      <c r="F94" s="107">
        <v>4.1399999999999997</v>
      </c>
      <c r="G94" s="108">
        <f>E94*F94</f>
        <v>0.82799999999999996</v>
      </c>
      <c r="H94" s="119"/>
      <c r="I94" s="156"/>
      <c r="J94" s="157"/>
      <c r="K94" s="186"/>
      <c r="L94" s="157"/>
      <c r="M94" s="159"/>
      <c r="N94" s="160"/>
      <c r="O94" s="161"/>
      <c r="P94" s="162"/>
      <c r="Q94" s="171"/>
      <c r="R94" s="172"/>
      <c r="S94" s="171"/>
    </row>
    <row r="95" spans="1:19" s="69" customFormat="1" ht="15" customHeight="1">
      <c r="A95" s="102"/>
      <c r="B95" s="103" t="s">
        <v>1136</v>
      </c>
      <c r="C95" s="104" t="s">
        <v>1137</v>
      </c>
      <c r="D95" s="105" t="s">
        <v>1096</v>
      </c>
      <c r="E95" s="106">
        <v>0.4</v>
      </c>
      <c r="F95" s="107">
        <v>5.73</v>
      </c>
      <c r="G95" s="108">
        <f>E95*F95</f>
        <v>2.2920000000000003</v>
      </c>
      <c r="H95" s="119"/>
      <c r="I95" s="156"/>
      <c r="J95" s="157"/>
      <c r="K95" s="186"/>
      <c r="L95" s="157"/>
      <c r="M95" s="159"/>
      <c r="N95" s="160"/>
      <c r="O95" s="161"/>
      <c r="P95" s="162"/>
      <c r="Q95" s="171"/>
      <c r="R95" s="172"/>
      <c r="S95" s="171"/>
    </row>
    <row r="96" spans="1:19" s="69" customFormat="1" ht="15" customHeight="1">
      <c r="A96" s="102"/>
      <c r="B96" s="103" t="s">
        <v>1138</v>
      </c>
      <c r="C96" s="136" t="s">
        <v>1139</v>
      </c>
      <c r="D96" s="137" t="s">
        <v>1140</v>
      </c>
      <c r="E96" s="176">
        <v>1</v>
      </c>
      <c r="F96" s="107">
        <v>56.1</v>
      </c>
      <c r="G96" s="108">
        <f>E96*F96</f>
        <v>56.1</v>
      </c>
      <c r="H96" s="109"/>
      <c r="I96" s="156"/>
      <c r="J96" s="157"/>
      <c r="K96" s="158"/>
      <c r="L96" s="157"/>
      <c r="M96" s="159"/>
      <c r="N96" s="160"/>
      <c r="O96" s="161"/>
      <c r="P96" s="162"/>
      <c r="Q96" s="171"/>
      <c r="R96" s="172"/>
      <c r="S96" s="171"/>
    </row>
    <row r="97" spans="1:19" s="69" customFormat="1" ht="12.75" customHeight="1">
      <c r="A97" s="102"/>
      <c r="B97" s="103"/>
      <c r="C97" s="104"/>
      <c r="D97" s="105"/>
      <c r="E97" s="106"/>
      <c r="F97" s="113" t="s">
        <v>1081</v>
      </c>
      <c r="G97" s="108">
        <f>SUM(G94:G96)</f>
        <v>59.22</v>
      </c>
      <c r="H97" s="119"/>
      <c r="I97" s="163"/>
      <c r="J97" s="157"/>
      <c r="K97" s="164"/>
      <c r="L97" s="165"/>
      <c r="M97" s="159"/>
      <c r="N97" s="157"/>
      <c r="O97" s="161"/>
      <c r="P97" s="162"/>
      <c r="Q97" s="171"/>
      <c r="R97" s="171"/>
      <c r="S97" s="171"/>
    </row>
    <row r="98" spans="1:19" s="69" customFormat="1" ht="12.75" customHeight="1">
      <c r="A98" s="102"/>
      <c r="B98" s="103"/>
      <c r="C98" s="110"/>
      <c r="D98" s="105"/>
      <c r="E98" s="453" t="s">
        <v>1099</v>
      </c>
      <c r="F98" s="454"/>
      <c r="G98" s="108">
        <f>(G94+G95)*$X$4</f>
        <v>3.0831840000000001</v>
      </c>
      <c r="H98" s="119"/>
      <c r="I98" s="163"/>
      <c r="J98" s="157"/>
      <c r="K98" s="164"/>
      <c r="L98" s="165"/>
      <c r="M98" s="159"/>
      <c r="N98" s="157"/>
      <c r="O98" s="161"/>
      <c r="P98" s="162"/>
      <c r="Q98" s="171"/>
      <c r="R98" s="171"/>
      <c r="S98" s="171"/>
    </row>
    <row r="99" spans="1:19" s="69" customFormat="1" ht="15" customHeight="1">
      <c r="A99" s="102"/>
      <c r="B99" s="103"/>
      <c r="C99" s="110"/>
      <c r="D99" s="111"/>
      <c r="E99" s="112"/>
      <c r="F99" s="113" t="s">
        <v>1082</v>
      </c>
      <c r="G99" s="108">
        <f>G97*$V$4</f>
        <v>14.349005999999999</v>
      </c>
      <c r="H99" s="119"/>
      <c r="I99" s="156"/>
      <c r="J99" s="157"/>
      <c r="K99" s="186"/>
      <c r="L99" s="157"/>
      <c r="M99" s="159"/>
      <c r="N99" s="160"/>
      <c r="O99" s="161"/>
      <c r="P99" s="162"/>
      <c r="Q99" s="171"/>
      <c r="R99" s="172"/>
      <c r="S99" s="171"/>
    </row>
    <row r="100" spans="1:19" s="69" customFormat="1" ht="15" customHeight="1">
      <c r="A100" s="102"/>
      <c r="B100" s="103"/>
      <c r="C100" s="110"/>
      <c r="D100" s="111"/>
      <c r="E100" s="112"/>
      <c r="F100" s="113" t="s">
        <v>1083</v>
      </c>
      <c r="G100" s="114">
        <f>$W$4</f>
        <v>0.24229999999999999</v>
      </c>
      <c r="H100" s="119"/>
      <c r="I100" s="156"/>
      <c r="J100" s="157"/>
      <c r="K100" s="186"/>
      <c r="L100" s="157"/>
      <c r="M100" s="159"/>
      <c r="N100" s="160"/>
      <c r="O100" s="161"/>
      <c r="P100" s="162"/>
      <c r="Q100" s="171"/>
      <c r="R100" s="172"/>
      <c r="S100" s="171"/>
    </row>
    <row r="101" spans="1:19" ht="15" customHeight="1">
      <c r="A101" s="102"/>
      <c r="B101" s="103"/>
      <c r="C101" s="136"/>
      <c r="D101" s="137"/>
      <c r="E101" s="132"/>
      <c r="F101" s="113" t="s">
        <v>1084</v>
      </c>
      <c r="G101" s="134">
        <f>G97+G98+G99</f>
        <v>76.652190000000004</v>
      </c>
      <c r="H101" s="177"/>
    </row>
    <row r="102" spans="1:19" s="69" customFormat="1" ht="12.75">
      <c r="A102" s="115"/>
      <c r="B102" s="116"/>
      <c r="C102" s="116"/>
      <c r="D102" s="116"/>
      <c r="E102" s="116"/>
      <c r="F102" s="116"/>
      <c r="G102" s="117"/>
      <c r="H102" s="119"/>
      <c r="I102" s="163"/>
      <c r="J102" s="157"/>
      <c r="K102" s="164"/>
      <c r="L102" s="165"/>
      <c r="M102" s="159"/>
      <c r="N102" s="157"/>
      <c r="O102" s="161"/>
      <c r="P102" s="162"/>
      <c r="Q102" s="171"/>
      <c r="R102" s="172"/>
      <c r="S102" s="171"/>
    </row>
    <row r="103" spans="1:19" s="70" customFormat="1" ht="15" hidden="1" customHeight="1">
      <c r="A103" s="178" t="s">
        <v>272</v>
      </c>
      <c r="B103" s="96" t="s">
        <v>530</v>
      </c>
      <c r="C103" s="97" t="s">
        <v>273</v>
      </c>
      <c r="D103" s="98"/>
      <c r="E103" s="99"/>
      <c r="F103" s="98"/>
      <c r="G103" s="100"/>
      <c r="H103" s="101"/>
      <c r="I103" s="149"/>
      <c r="J103" s="150"/>
      <c r="K103" s="151"/>
      <c r="L103" s="150"/>
      <c r="M103" s="152"/>
      <c r="N103" s="153"/>
      <c r="O103" s="154"/>
      <c r="P103" s="155"/>
      <c r="Q103" s="169"/>
      <c r="R103" s="170"/>
      <c r="S103" s="169"/>
    </row>
    <row r="104" spans="1:19" ht="15" hidden="1" customHeight="1">
      <c r="A104" s="102"/>
      <c r="B104" s="103" t="s">
        <v>1141</v>
      </c>
      <c r="C104" s="121" t="s">
        <v>1142</v>
      </c>
      <c r="D104" s="122" t="s">
        <v>1129</v>
      </c>
      <c r="E104" s="128">
        <v>0.2</v>
      </c>
      <c r="F104" s="135">
        <v>5.73</v>
      </c>
      <c r="G104" s="130">
        <f>E104*F104</f>
        <v>1.1460000000000001</v>
      </c>
      <c r="H104" s="177"/>
    </row>
    <row r="105" spans="1:19" s="69" customFormat="1" ht="15" hidden="1" customHeight="1">
      <c r="A105" s="102"/>
      <c r="B105" s="103" t="s">
        <v>1127</v>
      </c>
      <c r="C105" s="121" t="s">
        <v>1128</v>
      </c>
      <c r="D105" s="122" t="s">
        <v>1129</v>
      </c>
      <c r="E105" s="128">
        <v>0.1</v>
      </c>
      <c r="F105" s="135">
        <v>4.1399999999999997</v>
      </c>
      <c r="G105" s="130">
        <f>E105*F105</f>
        <v>0.41399999999999998</v>
      </c>
      <c r="H105" s="119"/>
      <c r="I105" s="156"/>
      <c r="J105" s="157"/>
      <c r="K105" s="186"/>
      <c r="L105" s="157"/>
      <c r="M105" s="159"/>
      <c r="N105" s="160"/>
      <c r="O105" s="161"/>
      <c r="P105" s="162"/>
      <c r="Q105" s="171"/>
      <c r="R105" s="172"/>
      <c r="S105" s="171"/>
    </row>
    <row r="106" spans="1:19" s="69" customFormat="1" ht="12.75" hidden="1" customHeight="1">
      <c r="A106" s="102"/>
      <c r="B106" s="103" t="s">
        <v>1143</v>
      </c>
      <c r="C106" s="121" t="s">
        <v>273</v>
      </c>
      <c r="D106" s="122" t="s">
        <v>1144</v>
      </c>
      <c r="E106" s="128">
        <v>1</v>
      </c>
      <c r="F106" s="135">
        <v>14.5</v>
      </c>
      <c r="G106" s="130">
        <f>E106*F106</f>
        <v>14.5</v>
      </c>
      <c r="H106" s="119"/>
      <c r="I106" s="163"/>
      <c r="J106" s="157"/>
      <c r="K106" s="164"/>
      <c r="L106" s="165"/>
      <c r="M106" s="159"/>
      <c r="N106" s="157"/>
      <c r="O106" s="161"/>
      <c r="P106" s="162"/>
      <c r="Q106" s="171"/>
      <c r="R106" s="171"/>
      <c r="S106" s="171"/>
    </row>
    <row r="107" spans="1:19" s="69" customFormat="1" ht="12.75" hidden="1" customHeight="1">
      <c r="A107" s="102"/>
      <c r="B107" s="103"/>
      <c r="C107" s="121"/>
      <c r="D107" s="122"/>
      <c r="E107" s="128"/>
      <c r="F107" s="129" t="s">
        <v>1081</v>
      </c>
      <c r="G107" s="130">
        <f>SUM(G102:G106)</f>
        <v>16.059999999999999</v>
      </c>
      <c r="H107" s="119"/>
      <c r="I107" s="163"/>
      <c r="J107" s="157"/>
      <c r="K107" s="164"/>
      <c r="L107" s="165"/>
      <c r="M107" s="159"/>
      <c r="N107" s="157"/>
      <c r="O107" s="161"/>
      <c r="P107" s="162"/>
      <c r="Q107" s="171"/>
      <c r="R107" s="171"/>
      <c r="S107" s="171"/>
    </row>
    <row r="108" spans="1:19" s="69" customFormat="1" ht="12.75" hidden="1" customHeight="1">
      <c r="A108" s="102"/>
      <c r="B108" s="103"/>
      <c r="C108" s="121"/>
      <c r="D108" s="122"/>
      <c r="E108" s="451" t="s">
        <v>1099</v>
      </c>
      <c r="F108" s="452"/>
      <c r="G108" s="125">
        <f>(G104+G105)*$X$4</f>
        <v>1.5415920000000001</v>
      </c>
      <c r="H108" s="119"/>
      <c r="I108" s="163"/>
      <c r="J108" s="157"/>
      <c r="K108" s="164"/>
      <c r="L108" s="165"/>
      <c r="M108" s="159"/>
      <c r="N108" s="157"/>
      <c r="O108" s="161"/>
      <c r="P108" s="162"/>
      <c r="Q108" s="171"/>
      <c r="R108" s="171"/>
      <c r="S108" s="171"/>
    </row>
    <row r="109" spans="1:19" s="69" customFormat="1" ht="15" hidden="1" customHeight="1">
      <c r="A109" s="102"/>
      <c r="B109" s="103"/>
      <c r="C109" s="121"/>
      <c r="D109" s="122"/>
      <c r="E109" s="128"/>
      <c r="F109" s="129" t="s">
        <v>1082</v>
      </c>
      <c r="G109" s="130">
        <f>G107*$V$4</f>
        <v>3.8913379999999993</v>
      </c>
      <c r="H109" s="119"/>
      <c r="I109" s="156"/>
      <c r="J109" s="157"/>
      <c r="K109" s="186"/>
      <c r="L109" s="157"/>
      <c r="M109" s="159"/>
      <c r="N109" s="160"/>
      <c r="O109" s="161"/>
      <c r="P109" s="162"/>
      <c r="Q109" s="171"/>
      <c r="R109" s="172"/>
      <c r="S109" s="171"/>
    </row>
    <row r="110" spans="1:19" s="69" customFormat="1" ht="15" hidden="1" customHeight="1">
      <c r="A110" s="102"/>
      <c r="B110" s="103"/>
      <c r="C110" s="121"/>
      <c r="D110" s="122"/>
      <c r="E110" s="128"/>
      <c r="F110" s="129" t="s">
        <v>1083</v>
      </c>
      <c r="G110" s="131">
        <f>$W$4</f>
        <v>0.24229999999999999</v>
      </c>
      <c r="H110" s="119"/>
      <c r="I110" s="156"/>
      <c r="J110" s="157"/>
      <c r="K110" s="186"/>
      <c r="L110" s="157"/>
      <c r="M110" s="159"/>
      <c r="N110" s="160"/>
      <c r="O110" s="161"/>
      <c r="P110" s="162"/>
      <c r="Q110" s="171"/>
      <c r="R110" s="172"/>
      <c r="S110" s="171"/>
    </row>
    <row r="111" spans="1:19" ht="15" hidden="1" customHeight="1">
      <c r="A111" s="102"/>
      <c r="B111" s="103"/>
      <c r="C111" s="136"/>
      <c r="D111" s="137"/>
      <c r="E111" s="132"/>
      <c r="F111" s="129" t="s">
        <v>1084</v>
      </c>
      <c r="G111" s="133">
        <f>G107+G108+G109</f>
        <v>21.492930000000001</v>
      </c>
      <c r="H111" s="177"/>
    </row>
    <row r="112" spans="1:19" s="69" customFormat="1" ht="15" hidden="1" customHeight="1">
      <c r="A112" s="115"/>
      <c r="B112" s="116"/>
      <c r="C112" s="116"/>
      <c r="D112" s="116"/>
      <c r="E112" s="116"/>
      <c r="F112" s="116"/>
      <c r="G112" s="117"/>
      <c r="H112" s="119"/>
      <c r="I112" s="156"/>
      <c r="J112" s="157"/>
      <c r="K112" s="186"/>
      <c r="L112" s="157"/>
      <c r="M112" s="159"/>
      <c r="N112" s="160"/>
      <c r="O112" s="161"/>
      <c r="P112" s="162"/>
      <c r="Q112" s="171"/>
      <c r="R112" s="172"/>
      <c r="S112" s="171"/>
    </row>
    <row r="113" spans="1:19" s="70" customFormat="1" ht="32.25" customHeight="1">
      <c r="A113" s="95" t="s">
        <v>366</v>
      </c>
      <c r="B113" s="96">
        <v>170978</v>
      </c>
      <c r="C113" s="97" t="s">
        <v>1145</v>
      </c>
      <c r="D113" s="98" t="s">
        <v>1135</v>
      </c>
      <c r="E113" s="99"/>
      <c r="F113" s="99"/>
      <c r="G113" s="118"/>
      <c r="H113" s="101"/>
      <c r="I113" s="149">
        <v>100.81</v>
      </c>
      <c r="J113" s="150"/>
      <c r="K113" s="151"/>
      <c r="L113" s="150"/>
      <c r="M113" s="152"/>
      <c r="N113" s="153"/>
      <c r="O113" s="154"/>
      <c r="P113" s="155"/>
      <c r="Q113" s="169"/>
      <c r="R113" s="170"/>
      <c r="S113" s="169"/>
    </row>
    <row r="114" spans="1:19" ht="15" customHeight="1">
      <c r="A114" s="102"/>
      <c r="B114" s="103" t="s">
        <v>1141</v>
      </c>
      <c r="C114" s="104" t="s">
        <v>1142</v>
      </c>
      <c r="D114" s="105" t="s">
        <v>1096</v>
      </c>
      <c r="E114" s="106">
        <v>1</v>
      </c>
      <c r="F114" s="107">
        <v>5.73</v>
      </c>
      <c r="G114" s="108">
        <f>E114*F114</f>
        <v>5.73</v>
      </c>
      <c r="H114" s="177"/>
    </row>
    <row r="115" spans="1:19" s="69" customFormat="1" ht="15" customHeight="1">
      <c r="A115" s="102"/>
      <c r="B115" s="103" t="s">
        <v>1127</v>
      </c>
      <c r="C115" s="104" t="s">
        <v>1128</v>
      </c>
      <c r="D115" s="105" t="s">
        <v>1096</v>
      </c>
      <c r="E115" s="106">
        <v>0.5</v>
      </c>
      <c r="F115" s="107">
        <v>4.1399999999999997</v>
      </c>
      <c r="G115" s="108">
        <f>E115*F115</f>
        <v>2.0699999999999998</v>
      </c>
      <c r="H115" s="119"/>
      <c r="I115" s="156"/>
      <c r="J115" s="157"/>
      <c r="K115" s="186"/>
      <c r="L115" s="157"/>
      <c r="M115" s="159"/>
      <c r="N115" s="160"/>
      <c r="O115" s="161"/>
      <c r="P115" s="162"/>
      <c r="Q115" s="171"/>
      <c r="R115" s="172"/>
      <c r="S115" s="171"/>
    </row>
    <row r="116" spans="1:19" s="69" customFormat="1" ht="12.75">
      <c r="A116" s="179"/>
      <c r="B116" s="103" t="s">
        <v>1146</v>
      </c>
      <c r="C116" s="180" t="s">
        <v>1145</v>
      </c>
      <c r="D116" s="137" t="s">
        <v>1140</v>
      </c>
      <c r="E116" s="106">
        <v>1</v>
      </c>
      <c r="F116" s="107">
        <v>28</v>
      </c>
      <c r="G116" s="108">
        <f>E116*F116</f>
        <v>28</v>
      </c>
      <c r="H116" s="181"/>
      <c r="I116" s="187"/>
      <c r="J116" s="157"/>
      <c r="K116" s="164"/>
      <c r="L116" s="165"/>
      <c r="M116" s="159"/>
      <c r="N116" s="157"/>
      <c r="O116" s="161"/>
      <c r="P116" s="162"/>
      <c r="Q116" s="171"/>
      <c r="R116" s="172"/>
      <c r="S116" s="171"/>
    </row>
    <row r="117" spans="1:19" s="69" customFormat="1" ht="12.75" customHeight="1">
      <c r="A117" s="102"/>
      <c r="B117" s="103"/>
      <c r="C117" s="104"/>
      <c r="D117" s="105"/>
      <c r="E117" s="106"/>
      <c r="F117" s="182" t="s">
        <v>1081</v>
      </c>
      <c r="G117" s="108">
        <f>SUM(G113:G116)</f>
        <v>35.799999999999997</v>
      </c>
      <c r="H117" s="119"/>
      <c r="I117" s="163"/>
      <c r="J117" s="157"/>
      <c r="K117" s="164"/>
      <c r="L117" s="165"/>
      <c r="M117" s="159"/>
      <c r="N117" s="157"/>
      <c r="O117" s="161"/>
      <c r="P117" s="162"/>
      <c r="Q117" s="171"/>
      <c r="R117" s="171"/>
      <c r="S117" s="171"/>
    </row>
    <row r="118" spans="1:19" s="69" customFormat="1" ht="12.75" customHeight="1">
      <c r="A118" s="102"/>
      <c r="B118" s="103"/>
      <c r="C118" s="104"/>
      <c r="D118" s="105"/>
      <c r="E118" s="445" t="s">
        <v>1099</v>
      </c>
      <c r="F118" s="446"/>
      <c r="G118" s="108">
        <f>(G114+G115)*$X$4</f>
        <v>7.7079600000000008</v>
      </c>
      <c r="H118" s="119"/>
      <c r="I118" s="163"/>
      <c r="J118" s="157"/>
      <c r="K118" s="164"/>
      <c r="L118" s="165"/>
      <c r="M118" s="159"/>
      <c r="N118" s="157"/>
      <c r="O118" s="161"/>
      <c r="P118" s="162"/>
      <c r="Q118" s="171"/>
      <c r="R118" s="171"/>
      <c r="S118" s="171"/>
    </row>
    <row r="119" spans="1:19" s="69" customFormat="1" ht="15" customHeight="1">
      <c r="A119" s="102"/>
      <c r="B119" s="103"/>
      <c r="C119" s="104"/>
      <c r="D119" s="105"/>
      <c r="E119" s="183"/>
      <c r="F119" s="182" t="s">
        <v>1082</v>
      </c>
      <c r="G119" s="108">
        <f>G117*$V$4</f>
        <v>8.6743399999999991</v>
      </c>
      <c r="H119" s="119"/>
      <c r="I119" s="156"/>
      <c r="J119" s="157"/>
      <c r="K119" s="186"/>
      <c r="L119" s="157"/>
      <c r="M119" s="159"/>
      <c r="N119" s="160"/>
      <c r="O119" s="161"/>
      <c r="P119" s="162"/>
      <c r="Q119" s="171"/>
      <c r="R119" s="172"/>
      <c r="S119" s="171"/>
    </row>
    <row r="120" spans="1:19" s="69" customFormat="1" ht="15" customHeight="1">
      <c r="A120" s="102"/>
      <c r="B120" s="103"/>
      <c r="C120" s="104"/>
      <c r="D120" s="105"/>
      <c r="E120" s="183"/>
      <c r="F120" s="182" t="s">
        <v>1083</v>
      </c>
      <c r="G120" s="114">
        <f>$W$4</f>
        <v>0.24229999999999999</v>
      </c>
      <c r="H120" s="119"/>
      <c r="I120" s="156"/>
      <c r="J120" s="157"/>
      <c r="K120" s="186"/>
      <c r="L120" s="157"/>
      <c r="M120" s="159"/>
      <c r="N120" s="160"/>
      <c r="O120" s="161"/>
      <c r="P120" s="162"/>
      <c r="Q120" s="171"/>
      <c r="R120" s="172"/>
      <c r="S120" s="171"/>
    </row>
    <row r="121" spans="1:19" ht="15" customHeight="1">
      <c r="A121" s="102"/>
      <c r="B121" s="103"/>
      <c r="C121" s="136"/>
      <c r="D121" s="137"/>
      <c r="E121" s="137"/>
      <c r="F121" s="182" t="s">
        <v>1084</v>
      </c>
      <c r="G121" s="134">
        <f>G117+G118+G119</f>
        <v>52.182299999999998</v>
      </c>
      <c r="H121" s="177"/>
    </row>
    <row r="122" spans="1:19" s="69" customFormat="1" ht="15" customHeight="1">
      <c r="A122" s="115"/>
      <c r="B122" s="116"/>
      <c r="C122" s="116"/>
      <c r="D122" s="116"/>
      <c r="E122" s="116"/>
      <c r="F122" s="116"/>
      <c r="G122" s="117"/>
      <c r="H122" s="119"/>
      <c r="I122" s="156"/>
      <c r="J122" s="157"/>
      <c r="K122" s="186"/>
      <c r="L122" s="157"/>
      <c r="M122" s="159"/>
      <c r="N122" s="160"/>
      <c r="O122" s="161"/>
      <c r="P122" s="162"/>
      <c r="Q122" s="171"/>
      <c r="R122" s="172"/>
      <c r="S122" s="171"/>
    </row>
    <row r="123" spans="1:19" s="71" customFormat="1" ht="15" customHeight="1">
      <c r="A123" s="95" t="s">
        <v>433</v>
      </c>
      <c r="B123" s="96">
        <v>171037</v>
      </c>
      <c r="C123" s="97" t="s">
        <v>1147</v>
      </c>
      <c r="D123" s="98" t="s">
        <v>1135</v>
      </c>
      <c r="E123" s="99"/>
      <c r="F123" s="99"/>
      <c r="G123" s="118"/>
      <c r="H123" s="184"/>
      <c r="M123" s="188"/>
      <c r="N123" s="189"/>
      <c r="O123" s="190"/>
    </row>
    <row r="124" spans="1:19" ht="15" customHeight="1">
      <c r="A124" s="102"/>
      <c r="B124" s="103" t="s">
        <v>1141</v>
      </c>
      <c r="C124" s="104" t="s">
        <v>1142</v>
      </c>
      <c r="D124" s="105" t="s">
        <v>1096</v>
      </c>
      <c r="E124" s="106">
        <v>0.08</v>
      </c>
      <c r="F124" s="107">
        <v>5.73</v>
      </c>
      <c r="G124" s="108">
        <f>E124*F124</f>
        <v>0.45840000000000003</v>
      </c>
      <c r="H124" s="177"/>
    </row>
    <row r="125" spans="1:19" s="69" customFormat="1" ht="15" customHeight="1">
      <c r="A125" s="102"/>
      <c r="B125" s="103" t="s">
        <v>1127</v>
      </c>
      <c r="C125" s="104" t="s">
        <v>1128</v>
      </c>
      <c r="D125" s="105" t="s">
        <v>1096</v>
      </c>
      <c r="E125" s="106">
        <v>0.04</v>
      </c>
      <c r="F125" s="107">
        <v>4.1399999999999997</v>
      </c>
      <c r="G125" s="108">
        <f>E125*F125</f>
        <v>0.1656</v>
      </c>
      <c r="H125" s="119"/>
      <c r="I125" s="156"/>
      <c r="J125" s="157"/>
      <c r="K125" s="186"/>
      <c r="L125" s="157"/>
      <c r="M125" s="159"/>
      <c r="N125" s="160"/>
      <c r="O125" s="161"/>
      <c r="P125" s="162"/>
      <c r="Q125" s="171"/>
      <c r="R125" s="172"/>
      <c r="S125" s="171"/>
    </row>
    <row r="126" spans="1:19" ht="15" customHeight="1">
      <c r="A126" s="102"/>
      <c r="B126" s="103" t="s">
        <v>1148</v>
      </c>
      <c r="C126" s="104" t="s">
        <v>1149</v>
      </c>
      <c r="D126" s="137" t="s">
        <v>1140</v>
      </c>
      <c r="E126" s="106">
        <v>1</v>
      </c>
      <c r="F126" s="107">
        <v>3.16</v>
      </c>
      <c r="G126" s="108">
        <f>E126*F126</f>
        <v>3.16</v>
      </c>
      <c r="H126" s="177"/>
    </row>
    <row r="127" spans="1:19" s="69" customFormat="1" ht="12.75" customHeight="1">
      <c r="A127" s="102"/>
      <c r="B127" s="103"/>
      <c r="C127" s="104"/>
      <c r="D127" s="105"/>
      <c r="E127" s="183"/>
      <c r="F127" s="182" t="s">
        <v>1081</v>
      </c>
      <c r="G127" s="108">
        <f>SUM(G123:G126)</f>
        <v>3.7840000000000003</v>
      </c>
      <c r="H127" s="119"/>
      <c r="I127" s="163"/>
      <c r="J127" s="157"/>
      <c r="K127" s="164"/>
      <c r="L127" s="165"/>
      <c r="M127" s="159"/>
      <c r="N127" s="157"/>
      <c r="O127" s="161"/>
      <c r="P127" s="162"/>
      <c r="Q127" s="171"/>
      <c r="R127" s="171"/>
      <c r="S127" s="171"/>
    </row>
    <row r="128" spans="1:19" s="69" customFormat="1" ht="12.75" customHeight="1">
      <c r="A128" s="102"/>
      <c r="B128" s="103"/>
      <c r="C128" s="104"/>
      <c r="D128" s="105"/>
      <c r="E128" s="445" t="s">
        <v>1099</v>
      </c>
      <c r="F128" s="446"/>
      <c r="G128" s="108">
        <f>(G124+G125)*$X$4</f>
        <v>0.61663679999999998</v>
      </c>
      <c r="H128" s="119"/>
      <c r="I128" s="163"/>
      <c r="J128" s="157"/>
      <c r="K128" s="164"/>
      <c r="L128" s="165"/>
      <c r="M128" s="159"/>
      <c r="N128" s="157"/>
      <c r="O128" s="161"/>
      <c r="P128" s="162"/>
      <c r="Q128" s="171"/>
      <c r="R128" s="171"/>
      <c r="S128" s="171"/>
    </row>
    <row r="129" spans="1:19" s="69" customFormat="1" ht="15" customHeight="1">
      <c r="A129" s="102"/>
      <c r="B129" s="103"/>
      <c r="C129" s="104"/>
      <c r="D129" s="105"/>
      <c r="E129" s="183"/>
      <c r="F129" s="182" t="s">
        <v>1082</v>
      </c>
      <c r="G129" s="108">
        <f>G127*$V$4</f>
        <v>0.91686319999999999</v>
      </c>
      <c r="H129" s="119"/>
      <c r="I129" s="156"/>
      <c r="J129" s="157"/>
      <c r="K129" s="186"/>
      <c r="L129" s="157"/>
      <c r="M129" s="159"/>
      <c r="N129" s="160"/>
      <c r="O129" s="161"/>
      <c r="P129" s="162"/>
      <c r="Q129" s="171"/>
      <c r="R129" s="172"/>
      <c r="S129" s="171"/>
    </row>
    <row r="130" spans="1:19" s="69" customFormat="1" ht="15" customHeight="1">
      <c r="A130" s="102"/>
      <c r="B130" s="103"/>
      <c r="C130" s="104"/>
      <c r="D130" s="105"/>
      <c r="E130" s="183"/>
      <c r="F130" s="182" t="s">
        <v>1083</v>
      </c>
      <c r="G130" s="114">
        <f>$W$4</f>
        <v>0.24229999999999999</v>
      </c>
      <c r="H130" s="119"/>
      <c r="I130" s="156"/>
      <c r="J130" s="157"/>
      <c r="K130" s="186"/>
      <c r="L130" s="157"/>
      <c r="M130" s="159"/>
      <c r="N130" s="160"/>
      <c r="O130" s="161"/>
      <c r="P130" s="162"/>
      <c r="Q130" s="171"/>
      <c r="R130" s="172"/>
      <c r="S130" s="171"/>
    </row>
    <row r="131" spans="1:19" ht="15" customHeight="1">
      <c r="A131" s="102"/>
      <c r="B131" s="103"/>
      <c r="C131" s="136"/>
      <c r="D131" s="137"/>
      <c r="E131" s="137"/>
      <c r="F131" s="182" t="s">
        <v>1084</v>
      </c>
      <c r="G131" s="134">
        <f>G127+G128+G129</f>
        <v>5.3174999999999999</v>
      </c>
      <c r="H131" s="177"/>
    </row>
    <row r="132" spans="1:19" s="69" customFormat="1" ht="15" customHeight="1">
      <c r="A132" s="115"/>
      <c r="B132" s="116"/>
      <c r="C132" s="116"/>
      <c r="D132" s="116"/>
      <c r="E132" s="116"/>
      <c r="F132" s="116"/>
      <c r="G132" s="117"/>
      <c r="H132" s="119"/>
      <c r="I132" s="156"/>
      <c r="J132" s="157"/>
      <c r="K132" s="186"/>
      <c r="L132" s="157"/>
      <c r="M132" s="159"/>
      <c r="N132" s="160"/>
      <c r="O132" s="161"/>
      <c r="P132" s="162"/>
      <c r="Q132" s="171"/>
      <c r="R132" s="172"/>
      <c r="S132" s="171"/>
    </row>
    <row r="133" spans="1:19" s="71" customFormat="1" ht="15" hidden="1" customHeight="1">
      <c r="A133" s="95" t="s">
        <v>436</v>
      </c>
      <c r="B133" s="96">
        <v>171138</v>
      </c>
      <c r="C133" s="97" t="s">
        <v>1150</v>
      </c>
      <c r="D133" s="98" t="s">
        <v>1151</v>
      </c>
      <c r="E133" s="99"/>
      <c r="F133" s="98"/>
      <c r="G133" s="100"/>
      <c r="H133" s="184"/>
      <c r="M133" s="188"/>
      <c r="N133" s="189"/>
      <c r="O133" s="190"/>
    </row>
    <row r="134" spans="1:19" ht="15" hidden="1" customHeight="1">
      <c r="A134" s="102"/>
      <c r="B134" s="103" t="s">
        <v>1141</v>
      </c>
      <c r="C134" s="121" t="s">
        <v>1142</v>
      </c>
      <c r="D134" s="122" t="s">
        <v>1129</v>
      </c>
      <c r="E134" s="128">
        <v>0.5</v>
      </c>
      <c r="F134" s="135">
        <v>5.21</v>
      </c>
      <c r="G134" s="130">
        <f>E134*F134</f>
        <v>2.605</v>
      </c>
      <c r="H134" s="177"/>
    </row>
    <row r="135" spans="1:19" s="69" customFormat="1" ht="15" hidden="1" customHeight="1">
      <c r="A135" s="102"/>
      <c r="B135" s="103" t="s">
        <v>1127</v>
      </c>
      <c r="C135" s="121" t="s">
        <v>1128</v>
      </c>
      <c r="D135" s="122" t="s">
        <v>1129</v>
      </c>
      <c r="E135" s="128">
        <v>0.25</v>
      </c>
      <c r="F135" s="135">
        <v>3.77</v>
      </c>
      <c r="G135" s="130">
        <f>E135*F135</f>
        <v>0.9425</v>
      </c>
      <c r="H135" s="119"/>
      <c r="I135" s="156"/>
      <c r="J135" s="157"/>
      <c r="K135" s="186"/>
      <c r="L135" s="157"/>
      <c r="M135" s="159"/>
      <c r="N135" s="160"/>
      <c r="O135" s="161"/>
      <c r="P135" s="162"/>
      <c r="Q135" s="171"/>
      <c r="R135" s="172"/>
      <c r="S135" s="171"/>
    </row>
    <row r="136" spans="1:19" s="69" customFormat="1" hidden="1">
      <c r="A136" s="102"/>
      <c r="B136" s="103" t="s">
        <v>1152</v>
      </c>
      <c r="C136" s="121" t="s">
        <v>1153</v>
      </c>
      <c r="D136" s="122" t="s">
        <v>1140</v>
      </c>
      <c r="E136" s="128">
        <v>1</v>
      </c>
      <c r="F136" s="135">
        <v>40</v>
      </c>
      <c r="G136" s="130">
        <f>E136*F136</f>
        <v>40</v>
      </c>
      <c r="H136" s="194"/>
      <c r="I136" s="185"/>
      <c r="J136" s="206"/>
      <c r="K136" s="207"/>
      <c r="L136" s="206"/>
      <c r="M136" s="208"/>
      <c r="N136" s="206"/>
      <c r="O136" s="209"/>
      <c r="P136" s="162"/>
      <c r="Q136" s="171"/>
      <c r="R136" s="172"/>
      <c r="S136" s="171"/>
    </row>
    <row r="137" spans="1:19" s="69" customFormat="1" ht="12.75" hidden="1" customHeight="1">
      <c r="A137" s="102"/>
      <c r="B137" s="103"/>
      <c r="C137" s="121"/>
      <c r="D137" s="122"/>
      <c r="E137" s="128"/>
      <c r="F137" s="129" t="s">
        <v>1081</v>
      </c>
      <c r="G137" s="130">
        <f>SUM(G133:G136)</f>
        <v>43.547499999999999</v>
      </c>
      <c r="H137" s="119"/>
      <c r="I137" s="163"/>
      <c r="J137" s="157"/>
      <c r="K137" s="164"/>
      <c r="L137" s="165"/>
      <c r="M137" s="159"/>
      <c r="N137" s="157"/>
      <c r="O137" s="161"/>
      <c r="P137" s="162"/>
      <c r="Q137" s="171"/>
      <c r="R137" s="171"/>
      <c r="S137" s="171"/>
    </row>
    <row r="138" spans="1:19" s="69" customFormat="1" ht="12.75" hidden="1" customHeight="1">
      <c r="A138" s="102"/>
      <c r="B138" s="103"/>
      <c r="C138" s="121"/>
      <c r="D138" s="122"/>
      <c r="E138" s="451" t="s">
        <v>1099</v>
      </c>
      <c r="F138" s="452"/>
      <c r="G138" s="125">
        <f>(G134+G135)*$X$4</f>
        <v>3.5056394999999996</v>
      </c>
      <c r="H138" s="119"/>
      <c r="I138" s="163"/>
      <c r="J138" s="157"/>
      <c r="K138" s="164"/>
      <c r="L138" s="165"/>
      <c r="M138" s="159"/>
      <c r="N138" s="157"/>
      <c r="O138" s="161"/>
      <c r="P138" s="162"/>
      <c r="Q138" s="171"/>
      <c r="R138" s="171"/>
      <c r="S138" s="171"/>
    </row>
    <row r="139" spans="1:19" s="69" customFormat="1" ht="15" hidden="1" customHeight="1">
      <c r="A139" s="102"/>
      <c r="B139" s="103"/>
      <c r="C139" s="121"/>
      <c r="D139" s="122"/>
      <c r="E139" s="128"/>
      <c r="F139" s="195" t="s">
        <v>1082</v>
      </c>
      <c r="G139" s="125">
        <f>G137*$V$4</f>
        <v>10.551559249999999</v>
      </c>
      <c r="H139" s="119"/>
      <c r="I139" s="156"/>
      <c r="J139" s="157"/>
      <c r="K139" s="186"/>
      <c r="L139" s="157"/>
      <c r="M139" s="159"/>
      <c r="N139" s="160"/>
      <c r="O139" s="161"/>
      <c r="P139" s="162"/>
      <c r="Q139" s="171"/>
      <c r="R139" s="172"/>
      <c r="S139" s="171"/>
    </row>
    <row r="140" spans="1:19" s="69" customFormat="1" ht="15" hidden="1" customHeight="1">
      <c r="A140" s="102"/>
      <c r="B140" s="103"/>
      <c r="C140" s="121"/>
      <c r="D140" s="122"/>
      <c r="E140" s="128"/>
      <c r="F140" s="195" t="s">
        <v>1083</v>
      </c>
      <c r="G140" s="196">
        <f>$W$4</f>
        <v>0.24229999999999999</v>
      </c>
      <c r="H140" s="119"/>
      <c r="I140" s="156"/>
      <c r="J140" s="157"/>
      <c r="K140" s="186"/>
      <c r="L140" s="157"/>
      <c r="M140" s="159"/>
      <c r="N140" s="160"/>
      <c r="O140" s="161"/>
      <c r="P140" s="162"/>
      <c r="Q140" s="171"/>
      <c r="R140" s="172"/>
      <c r="S140" s="171"/>
    </row>
    <row r="141" spans="1:19" ht="15" hidden="1" customHeight="1">
      <c r="A141" s="102"/>
      <c r="B141" s="103"/>
      <c r="C141" s="136"/>
      <c r="D141" s="137"/>
      <c r="E141" s="132"/>
      <c r="F141" s="195" t="s">
        <v>1084</v>
      </c>
      <c r="G141" s="134">
        <f>G137+G138+G139</f>
        <v>57.604698749999997</v>
      </c>
      <c r="H141" s="177"/>
    </row>
    <row r="142" spans="1:19" s="69" customFormat="1" ht="15" hidden="1" customHeight="1">
      <c r="A142" s="115"/>
      <c r="B142" s="116"/>
      <c r="C142" s="116"/>
      <c r="D142" s="116"/>
      <c r="E142" s="116"/>
      <c r="F142" s="116"/>
      <c r="G142" s="117"/>
      <c r="H142" s="119"/>
      <c r="I142" s="156"/>
      <c r="J142" s="157"/>
      <c r="K142" s="186"/>
      <c r="L142" s="157"/>
      <c r="M142" s="159"/>
      <c r="N142" s="160"/>
      <c r="O142" s="161"/>
      <c r="P142" s="162"/>
      <c r="Q142" s="171"/>
      <c r="R142" s="172"/>
      <c r="S142" s="171"/>
    </row>
    <row r="143" spans="1:19" s="71" customFormat="1" ht="15" customHeight="1">
      <c r="A143" s="95" t="s">
        <v>461</v>
      </c>
      <c r="B143" s="96">
        <v>171468</v>
      </c>
      <c r="C143" s="97" t="s">
        <v>1154</v>
      </c>
      <c r="D143" s="98" t="s">
        <v>1135</v>
      </c>
      <c r="E143" s="99"/>
      <c r="F143" s="98"/>
      <c r="G143" s="197"/>
      <c r="H143" s="184"/>
      <c r="M143" s="188"/>
      <c r="N143" s="189"/>
      <c r="O143" s="190"/>
    </row>
    <row r="144" spans="1:19" ht="15" customHeight="1">
      <c r="A144" s="95" t="s">
        <v>464</v>
      </c>
      <c r="B144" s="103" t="s">
        <v>1141</v>
      </c>
      <c r="C144" s="104" t="s">
        <v>1137</v>
      </c>
      <c r="D144" s="105" t="s">
        <v>1096</v>
      </c>
      <c r="E144" s="106">
        <v>0.3</v>
      </c>
      <c r="F144" s="107">
        <v>5.73</v>
      </c>
      <c r="G144" s="108">
        <f>E144*F144</f>
        <v>1.7190000000000001</v>
      </c>
      <c r="H144" s="177"/>
    </row>
    <row r="145" spans="1:19" s="69" customFormat="1" ht="15" customHeight="1">
      <c r="A145" s="102"/>
      <c r="B145" s="103" t="s">
        <v>1127</v>
      </c>
      <c r="C145" s="104" t="s">
        <v>1128</v>
      </c>
      <c r="D145" s="105" t="s">
        <v>1096</v>
      </c>
      <c r="E145" s="106">
        <v>0.3</v>
      </c>
      <c r="F145" s="107">
        <v>4.1399999999999997</v>
      </c>
      <c r="G145" s="108">
        <f>E145*F145</f>
        <v>1.2419999999999998</v>
      </c>
      <c r="H145" s="119"/>
      <c r="I145" s="156"/>
      <c r="J145" s="157"/>
      <c r="K145" s="186"/>
      <c r="L145" s="157"/>
      <c r="M145" s="159"/>
      <c r="N145" s="160"/>
      <c r="O145" s="161"/>
      <c r="P145" s="162"/>
      <c r="Q145" s="171"/>
      <c r="R145" s="172"/>
      <c r="S145" s="171"/>
    </row>
    <row r="146" spans="1:19" ht="15" customHeight="1">
      <c r="A146" s="102"/>
      <c r="B146" s="103" t="s">
        <v>1155</v>
      </c>
      <c r="C146" s="136" t="s">
        <v>1156</v>
      </c>
      <c r="D146" s="137" t="s">
        <v>1140</v>
      </c>
      <c r="E146" s="176">
        <v>1</v>
      </c>
      <c r="F146" s="107">
        <v>109</v>
      </c>
      <c r="G146" s="108">
        <f>E146*F146</f>
        <v>109</v>
      </c>
      <c r="H146" s="177"/>
    </row>
    <row r="147" spans="1:19" s="69" customFormat="1" ht="12.75" customHeight="1">
      <c r="A147" s="102"/>
      <c r="B147" s="103"/>
      <c r="C147" s="104"/>
      <c r="D147" s="105"/>
      <c r="E147" s="183"/>
      <c r="F147" s="182" t="s">
        <v>1081</v>
      </c>
      <c r="G147" s="108">
        <f>SUM(G144:G146)</f>
        <v>111.961</v>
      </c>
      <c r="H147" s="119"/>
      <c r="I147" s="163"/>
      <c r="J147" s="157"/>
      <c r="K147" s="164"/>
      <c r="L147" s="165"/>
      <c r="M147" s="159"/>
      <c r="N147" s="157"/>
      <c r="O147" s="161"/>
      <c r="P147" s="162"/>
      <c r="Q147" s="171"/>
      <c r="R147" s="171"/>
      <c r="S147" s="171"/>
    </row>
    <row r="148" spans="1:19" s="69" customFormat="1" ht="12.75" customHeight="1">
      <c r="A148" s="102"/>
      <c r="B148" s="103"/>
      <c r="C148" s="104"/>
      <c r="D148" s="105"/>
      <c r="E148" s="445" t="s">
        <v>1099</v>
      </c>
      <c r="F148" s="446"/>
      <c r="G148" s="108">
        <f>(G144+G145)*$X$4</f>
        <v>2.9260601999999998</v>
      </c>
      <c r="H148" s="119"/>
      <c r="I148" s="163"/>
      <c r="J148" s="157"/>
      <c r="K148" s="164"/>
      <c r="L148" s="165"/>
      <c r="M148" s="159"/>
      <c r="N148" s="157"/>
      <c r="O148" s="161"/>
      <c r="P148" s="162"/>
      <c r="Q148" s="171"/>
      <c r="R148" s="171"/>
      <c r="S148" s="171"/>
    </row>
    <row r="149" spans="1:19" s="69" customFormat="1" ht="15" customHeight="1">
      <c r="A149" s="102"/>
      <c r="B149" s="103"/>
      <c r="C149" s="104"/>
      <c r="D149" s="105"/>
      <c r="E149" s="183"/>
      <c r="F149" s="182" t="s">
        <v>1082</v>
      </c>
      <c r="G149" s="108">
        <f>G147*$V$4</f>
        <v>27.128150299999998</v>
      </c>
      <c r="H149" s="119"/>
      <c r="I149" s="156"/>
      <c r="J149" s="157"/>
      <c r="K149" s="186"/>
      <c r="L149" s="157"/>
      <c r="M149" s="159"/>
      <c r="N149" s="160"/>
      <c r="O149" s="161"/>
      <c r="P149" s="162"/>
      <c r="Q149" s="171"/>
      <c r="R149" s="172"/>
      <c r="S149" s="171"/>
    </row>
    <row r="150" spans="1:19" s="69" customFormat="1" ht="15" customHeight="1">
      <c r="A150" s="102"/>
      <c r="B150" s="103"/>
      <c r="C150" s="104"/>
      <c r="D150" s="105"/>
      <c r="E150" s="183"/>
      <c r="F150" s="182" t="s">
        <v>1083</v>
      </c>
      <c r="G150" s="114">
        <f>$W$4</f>
        <v>0.24229999999999999</v>
      </c>
      <c r="H150" s="119"/>
      <c r="I150" s="156"/>
      <c r="J150" s="157"/>
      <c r="K150" s="186"/>
      <c r="L150" s="157"/>
      <c r="M150" s="159"/>
      <c r="N150" s="160"/>
      <c r="O150" s="161"/>
      <c r="P150" s="162"/>
      <c r="Q150" s="171"/>
      <c r="R150" s="172"/>
      <c r="S150" s="171"/>
    </row>
    <row r="151" spans="1:19" ht="15" customHeight="1">
      <c r="A151" s="102"/>
      <c r="B151" s="103"/>
      <c r="C151" s="136"/>
      <c r="D151" s="137"/>
      <c r="E151" s="137"/>
      <c r="F151" s="182" t="s">
        <v>1084</v>
      </c>
      <c r="G151" s="134">
        <f>G147+G148+G149</f>
        <v>142.01521049999999</v>
      </c>
      <c r="H151" s="177"/>
    </row>
    <row r="152" spans="1:19" s="69" customFormat="1" ht="15" customHeight="1">
      <c r="A152" s="115"/>
      <c r="B152" s="116"/>
      <c r="C152" s="116"/>
      <c r="D152" s="116"/>
      <c r="E152" s="116"/>
      <c r="F152" s="116"/>
      <c r="G152" s="117"/>
      <c r="H152" s="119"/>
      <c r="I152" s="156"/>
      <c r="J152" s="157"/>
      <c r="K152" s="186"/>
      <c r="L152" s="157"/>
      <c r="M152" s="159"/>
      <c r="N152" s="160"/>
      <c r="O152" s="161"/>
      <c r="P152" s="162"/>
      <c r="Q152" s="171"/>
      <c r="R152" s="172"/>
      <c r="S152" s="171"/>
    </row>
    <row r="153" spans="1:19" s="69" customFormat="1" ht="33" customHeight="1">
      <c r="A153" s="95" t="s">
        <v>514</v>
      </c>
      <c r="B153" s="96">
        <v>170868</v>
      </c>
      <c r="C153" s="97" t="s">
        <v>1157</v>
      </c>
      <c r="D153" s="98" t="s">
        <v>1135</v>
      </c>
      <c r="E153" s="99"/>
      <c r="F153" s="132"/>
      <c r="G153" s="134"/>
      <c r="H153" s="119"/>
      <c r="I153" s="163"/>
      <c r="J153" s="157"/>
      <c r="K153" s="164"/>
      <c r="L153" s="165"/>
      <c r="M153" s="159"/>
      <c r="N153" s="157"/>
      <c r="O153" s="161"/>
      <c r="P153" s="162"/>
      <c r="Q153" s="171"/>
      <c r="R153" s="172"/>
      <c r="S153" s="171"/>
    </row>
    <row r="154" spans="1:19" ht="15" customHeight="1">
      <c r="A154" s="95" t="s">
        <v>517</v>
      </c>
      <c r="B154" s="103" t="s">
        <v>1141</v>
      </c>
      <c r="C154" s="104" t="s">
        <v>1142</v>
      </c>
      <c r="D154" s="105" t="s">
        <v>1096</v>
      </c>
      <c r="E154" s="106">
        <v>8</v>
      </c>
      <c r="F154" s="107">
        <v>5.73</v>
      </c>
      <c r="G154" s="108">
        <f>E154*F154</f>
        <v>45.84</v>
      </c>
      <c r="H154" s="177"/>
    </row>
    <row r="155" spans="1:19" s="69" customFormat="1" ht="15" customHeight="1">
      <c r="A155" s="95" t="s">
        <v>519</v>
      </c>
      <c r="B155" s="103" t="s">
        <v>1127</v>
      </c>
      <c r="C155" s="104" t="s">
        <v>1128</v>
      </c>
      <c r="D155" s="105" t="s">
        <v>1096</v>
      </c>
      <c r="E155" s="106">
        <v>4</v>
      </c>
      <c r="F155" s="107">
        <v>4.1399999999999997</v>
      </c>
      <c r="G155" s="108">
        <f>E155*F155</f>
        <v>16.559999999999999</v>
      </c>
      <c r="H155" s="119"/>
      <c r="I155" s="156"/>
      <c r="J155" s="157"/>
      <c r="K155" s="186"/>
      <c r="L155" s="157"/>
      <c r="M155" s="159"/>
      <c r="N155" s="160"/>
      <c r="O155" s="161"/>
      <c r="P155" s="162"/>
      <c r="Q155" s="171"/>
      <c r="R155" s="172"/>
      <c r="S155" s="171"/>
    </row>
    <row r="156" spans="1:19" ht="15" customHeight="1">
      <c r="A156" s="102"/>
      <c r="B156" s="103" t="s">
        <v>1158</v>
      </c>
      <c r="C156" s="104" t="s">
        <v>1157</v>
      </c>
      <c r="D156" s="137" t="s">
        <v>1140</v>
      </c>
      <c r="E156" s="106">
        <v>1</v>
      </c>
      <c r="F156" s="198">
        <v>380</v>
      </c>
      <c r="G156" s="108">
        <f>E156*F156</f>
        <v>380</v>
      </c>
      <c r="H156" s="177"/>
    </row>
    <row r="157" spans="1:19" ht="15" customHeight="1">
      <c r="A157" s="102"/>
      <c r="B157" s="103"/>
      <c r="C157" s="104"/>
      <c r="D157" s="105"/>
      <c r="E157" s="183"/>
      <c r="F157" s="182" t="s">
        <v>1081</v>
      </c>
      <c r="G157" s="108">
        <f>SUM(G154:G156)</f>
        <v>442.4</v>
      </c>
      <c r="H157" s="177"/>
    </row>
    <row r="158" spans="1:19" ht="15" customHeight="1">
      <c r="A158" s="102"/>
      <c r="B158" s="103"/>
      <c r="C158" s="104"/>
      <c r="D158" s="105"/>
      <c r="E158" s="445" t="s">
        <v>1099</v>
      </c>
      <c r="F158" s="446"/>
      <c r="G158" s="108">
        <f>(G154+G155)*$X$4</f>
        <v>61.663680000000006</v>
      </c>
      <c r="H158" s="177"/>
    </row>
    <row r="159" spans="1:19" ht="15" customHeight="1">
      <c r="A159" s="102"/>
      <c r="B159" s="103"/>
      <c r="C159" s="104"/>
      <c r="D159" s="105"/>
      <c r="E159" s="183"/>
      <c r="F159" s="182" t="s">
        <v>1082</v>
      </c>
      <c r="G159" s="108">
        <f>G157*$V$4</f>
        <v>107.19351999999999</v>
      </c>
      <c r="H159" s="177"/>
    </row>
    <row r="160" spans="1:19" ht="22.5" customHeight="1">
      <c r="A160" s="102"/>
      <c r="B160" s="103"/>
      <c r="C160" s="104"/>
      <c r="D160" s="105"/>
      <c r="E160" s="183"/>
      <c r="F160" s="182" t="s">
        <v>1083</v>
      </c>
      <c r="G160" s="114">
        <f>$W$4</f>
        <v>0.24229999999999999</v>
      </c>
      <c r="H160" s="177"/>
    </row>
    <row r="161" spans="1:19" ht="15" customHeight="1">
      <c r="A161" s="102"/>
      <c r="B161" s="103"/>
      <c r="C161" s="136"/>
      <c r="D161" s="137"/>
      <c r="E161" s="137"/>
      <c r="F161" s="182" t="s">
        <v>1084</v>
      </c>
      <c r="G161" s="134">
        <f>G157+G158+G159</f>
        <v>611.25720000000001</v>
      </c>
      <c r="H161" s="177"/>
    </row>
    <row r="162" spans="1:19" ht="15" customHeight="1">
      <c r="A162" s="115"/>
      <c r="B162" s="116"/>
      <c r="C162" s="116"/>
      <c r="D162" s="116"/>
      <c r="E162" s="116"/>
      <c r="F162" s="116"/>
      <c r="G162" s="117"/>
      <c r="H162" s="177"/>
    </row>
    <row r="163" spans="1:19" s="69" customFormat="1" ht="30" hidden="1" customHeight="1">
      <c r="A163" s="199" t="s">
        <v>517</v>
      </c>
      <c r="B163" s="200" t="s">
        <v>1159</v>
      </c>
      <c r="C163" s="97" t="s">
        <v>1157</v>
      </c>
      <c r="D163" s="98" t="s">
        <v>1144</v>
      </c>
      <c r="E163" s="99"/>
      <c r="F163" s="137"/>
      <c r="G163" s="133"/>
      <c r="H163" s="119"/>
      <c r="I163" s="163"/>
      <c r="J163" s="157"/>
      <c r="K163" s="164"/>
      <c r="L163" s="165"/>
      <c r="M163" s="159"/>
      <c r="N163" s="157"/>
      <c r="O163" s="161"/>
      <c r="P163" s="162"/>
      <c r="Q163" s="171"/>
      <c r="R163" s="172"/>
      <c r="S163" s="171"/>
    </row>
    <row r="164" spans="1:19" ht="15" hidden="1" customHeight="1">
      <c r="A164" s="102"/>
      <c r="B164" s="103" t="s">
        <v>1141</v>
      </c>
      <c r="C164" s="127" t="s">
        <v>1142</v>
      </c>
      <c r="D164" s="201" t="s">
        <v>1129</v>
      </c>
      <c r="E164" s="123">
        <v>8</v>
      </c>
      <c r="F164" s="124">
        <v>5.73</v>
      </c>
      <c r="G164" s="125">
        <f>E164*F164</f>
        <v>45.84</v>
      </c>
      <c r="H164" s="177"/>
    </row>
    <row r="165" spans="1:19" ht="15" hidden="1" customHeight="1">
      <c r="A165" s="102"/>
      <c r="B165" s="103" t="s">
        <v>1127</v>
      </c>
      <c r="C165" s="127" t="s">
        <v>1128</v>
      </c>
      <c r="D165" s="201" t="s">
        <v>1129</v>
      </c>
      <c r="E165" s="123">
        <v>4</v>
      </c>
      <c r="F165" s="124">
        <v>4.1399999999999997</v>
      </c>
      <c r="G165" s="125">
        <f>E165*F165</f>
        <v>16.559999999999999</v>
      </c>
      <c r="H165" s="177"/>
    </row>
    <row r="166" spans="1:19" ht="15" hidden="1" customHeight="1">
      <c r="A166" s="102"/>
      <c r="B166" s="103" t="s">
        <v>1158</v>
      </c>
      <c r="C166" s="127" t="s">
        <v>1157</v>
      </c>
      <c r="D166" s="202" t="s">
        <v>1144</v>
      </c>
      <c r="E166" s="123">
        <v>1</v>
      </c>
      <c r="F166" s="203">
        <v>380</v>
      </c>
      <c r="G166" s="125">
        <f>E166*F166</f>
        <v>380</v>
      </c>
      <c r="H166" s="177"/>
    </row>
    <row r="167" spans="1:19" ht="15" hidden="1" customHeight="1">
      <c r="A167" s="102"/>
      <c r="B167" s="103"/>
      <c r="C167" s="121"/>
      <c r="D167" s="122"/>
      <c r="E167" s="128"/>
      <c r="F167" s="129" t="s">
        <v>1081</v>
      </c>
      <c r="G167" s="125">
        <f>SUM(G164:G166)</f>
        <v>442.4</v>
      </c>
      <c r="H167" s="177"/>
    </row>
    <row r="168" spans="1:19" ht="15" hidden="1" customHeight="1">
      <c r="A168" s="102"/>
      <c r="B168" s="103"/>
      <c r="C168" s="121"/>
      <c r="D168" s="122"/>
      <c r="E168" s="451" t="s">
        <v>1099</v>
      </c>
      <c r="F168" s="452"/>
      <c r="G168" s="125">
        <f>(G164+G165)*$X$4</f>
        <v>61.663680000000006</v>
      </c>
      <c r="H168" s="177"/>
    </row>
    <row r="169" spans="1:19" ht="15" hidden="1" customHeight="1">
      <c r="A169" s="102"/>
      <c r="B169" s="103"/>
      <c r="C169" s="121"/>
      <c r="D169" s="122"/>
      <c r="E169" s="128"/>
      <c r="F169" s="129" t="s">
        <v>1082</v>
      </c>
      <c r="G169" s="125">
        <f>G167*$V$4</f>
        <v>107.19351999999999</v>
      </c>
      <c r="H169" s="177"/>
    </row>
    <row r="170" spans="1:19" ht="15" hidden="1" customHeight="1">
      <c r="A170" s="102"/>
      <c r="B170" s="103"/>
      <c r="C170" s="121"/>
      <c r="D170" s="122"/>
      <c r="E170" s="128"/>
      <c r="F170" s="129" t="s">
        <v>1083</v>
      </c>
      <c r="G170" s="196">
        <f>$W$4</f>
        <v>0.24229999999999999</v>
      </c>
      <c r="H170" s="177"/>
    </row>
    <row r="171" spans="1:19" ht="15" hidden="1" customHeight="1">
      <c r="A171" s="102"/>
      <c r="B171" s="103"/>
      <c r="C171" s="136"/>
      <c r="D171" s="137"/>
      <c r="E171" s="132"/>
      <c r="F171" s="129" t="s">
        <v>1084</v>
      </c>
      <c r="G171" s="134">
        <f>G167+G168+G169</f>
        <v>611.25720000000001</v>
      </c>
      <c r="H171" s="177"/>
    </row>
    <row r="172" spans="1:19" ht="15" hidden="1" customHeight="1">
      <c r="A172" s="115"/>
      <c r="B172" s="116"/>
      <c r="C172" s="116"/>
      <c r="D172" s="116"/>
      <c r="E172" s="116"/>
      <c r="F172" s="116"/>
      <c r="G172" s="117"/>
      <c r="H172" s="177"/>
    </row>
    <row r="173" spans="1:19" s="69" customFormat="1" ht="33" hidden="1" customHeight="1">
      <c r="A173" s="199" t="s">
        <v>519</v>
      </c>
      <c r="B173" s="200" t="s">
        <v>1160</v>
      </c>
      <c r="C173" s="97" t="s">
        <v>1157</v>
      </c>
      <c r="D173" s="98" t="s">
        <v>1144</v>
      </c>
      <c r="E173" s="99"/>
      <c r="F173" s="137"/>
      <c r="G173" s="133"/>
      <c r="H173" s="119"/>
      <c r="I173" s="163"/>
      <c r="J173" s="157"/>
      <c r="K173" s="164"/>
      <c r="L173" s="165"/>
      <c r="M173" s="159"/>
      <c r="N173" s="157"/>
      <c r="O173" s="161"/>
      <c r="P173" s="162"/>
      <c r="Q173" s="171"/>
      <c r="R173" s="172"/>
      <c r="S173" s="171"/>
    </row>
    <row r="174" spans="1:19" ht="15" hidden="1" customHeight="1">
      <c r="A174" s="102"/>
      <c r="B174" s="103" t="s">
        <v>1141</v>
      </c>
      <c r="C174" s="121" t="s">
        <v>1142</v>
      </c>
      <c r="D174" s="122" t="s">
        <v>1129</v>
      </c>
      <c r="E174" s="128">
        <v>8</v>
      </c>
      <c r="F174" s="135">
        <v>5.73</v>
      </c>
      <c r="G174" s="130">
        <f>E174*F174</f>
        <v>45.84</v>
      </c>
      <c r="H174" s="177"/>
    </row>
    <row r="175" spans="1:19" ht="15" hidden="1" customHeight="1">
      <c r="A175" s="102"/>
      <c r="B175" s="103" t="s">
        <v>1127</v>
      </c>
      <c r="C175" s="121" t="s">
        <v>1128</v>
      </c>
      <c r="D175" s="122" t="s">
        <v>1129</v>
      </c>
      <c r="E175" s="128">
        <v>4</v>
      </c>
      <c r="F175" s="135">
        <v>4.1399999999999997</v>
      </c>
      <c r="G175" s="130">
        <f>E175*F175</f>
        <v>16.559999999999999</v>
      </c>
      <c r="H175" s="177"/>
    </row>
    <row r="176" spans="1:19" ht="15" hidden="1" customHeight="1">
      <c r="A176" s="102"/>
      <c r="B176" s="103" t="s">
        <v>1158</v>
      </c>
      <c r="C176" s="121" t="s">
        <v>1157</v>
      </c>
      <c r="D176" s="121" t="s">
        <v>1144</v>
      </c>
      <c r="E176" s="128">
        <v>1</v>
      </c>
      <c r="F176" s="204">
        <v>380</v>
      </c>
      <c r="G176" s="130">
        <f>E176*F176</f>
        <v>380</v>
      </c>
      <c r="H176" s="177"/>
    </row>
    <row r="177" spans="1:8" ht="15" hidden="1" customHeight="1">
      <c r="A177" s="102"/>
      <c r="B177" s="103"/>
      <c r="C177" s="121"/>
      <c r="D177" s="122"/>
      <c r="E177" s="128"/>
      <c r="F177" s="129" t="s">
        <v>1081</v>
      </c>
      <c r="G177" s="130">
        <f>SUM(G174:G176)</f>
        <v>442.4</v>
      </c>
      <c r="H177" s="177"/>
    </row>
    <row r="178" spans="1:8" ht="15" hidden="1" customHeight="1">
      <c r="A178" s="102"/>
      <c r="B178" s="103"/>
      <c r="C178" s="121"/>
      <c r="D178" s="122"/>
      <c r="E178" s="451" t="s">
        <v>1099</v>
      </c>
      <c r="F178" s="452"/>
      <c r="G178" s="125">
        <f>(G174+G175)*$X$4</f>
        <v>61.663680000000006</v>
      </c>
      <c r="H178" s="177"/>
    </row>
    <row r="179" spans="1:8" ht="15" hidden="1" customHeight="1">
      <c r="A179" s="102"/>
      <c r="B179" s="103"/>
      <c r="C179" s="121"/>
      <c r="D179" s="122"/>
      <c r="E179" s="128"/>
      <c r="F179" s="129" t="s">
        <v>1082</v>
      </c>
      <c r="G179" s="125">
        <f>G177*$V$4</f>
        <v>107.19351999999999</v>
      </c>
      <c r="H179" s="177"/>
    </row>
    <row r="180" spans="1:8" ht="15" hidden="1" customHeight="1">
      <c r="A180" s="102"/>
      <c r="B180" s="103"/>
      <c r="C180" s="121"/>
      <c r="D180" s="122"/>
      <c r="E180" s="128"/>
      <c r="F180" s="129" t="s">
        <v>1083</v>
      </c>
      <c r="G180" s="196">
        <f>$W$4</f>
        <v>0.24229999999999999</v>
      </c>
      <c r="H180" s="177"/>
    </row>
    <row r="181" spans="1:8" ht="15" hidden="1" customHeight="1">
      <c r="A181" s="102"/>
      <c r="B181" s="103"/>
      <c r="C181" s="136"/>
      <c r="D181" s="137"/>
      <c r="E181" s="132"/>
      <c r="F181" s="129" t="s">
        <v>1084</v>
      </c>
      <c r="G181" s="134">
        <f>G177+G178+G179</f>
        <v>611.25720000000001</v>
      </c>
      <c r="H181" s="177"/>
    </row>
    <row r="182" spans="1:8" ht="15" hidden="1" customHeight="1">
      <c r="A182" s="115"/>
      <c r="B182" s="116"/>
      <c r="C182" s="116"/>
      <c r="D182" s="116"/>
      <c r="E182" s="116"/>
      <c r="F182" s="116"/>
      <c r="G182" s="117"/>
      <c r="H182" s="177"/>
    </row>
    <row r="183" spans="1:8" ht="25.5" customHeight="1">
      <c r="A183" s="95" t="s">
        <v>526</v>
      </c>
      <c r="B183" s="96">
        <v>170930</v>
      </c>
      <c r="C183" s="97" t="s">
        <v>1161</v>
      </c>
      <c r="D183" s="98" t="s">
        <v>1135</v>
      </c>
      <c r="E183" s="132"/>
      <c r="F183" s="205"/>
      <c r="G183" s="134"/>
      <c r="H183" s="177"/>
    </row>
    <row r="184" spans="1:8" ht="15" customHeight="1">
      <c r="A184" s="102"/>
      <c r="B184" s="103" t="s">
        <v>1141</v>
      </c>
      <c r="C184" s="104" t="s">
        <v>1142</v>
      </c>
      <c r="D184" s="105" t="s">
        <v>1096</v>
      </c>
      <c r="E184" s="106">
        <v>1.2</v>
      </c>
      <c r="F184" s="107">
        <v>5.73</v>
      </c>
      <c r="G184" s="108">
        <f>E184*F184</f>
        <v>6.8760000000000003</v>
      </c>
      <c r="H184" s="177"/>
    </row>
    <row r="185" spans="1:8" ht="15" customHeight="1">
      <c r="A185" s="102"/>
      <c r="B185" s="103" t="s">
        <v>1127</v>
      </c>
      <c r="C185" s="104" t="s">
        <v>1128</v>
      </c>
      <c r="D185" s="105" t="s">
        <v>1096</v>
      </c>
      <c r="E185" s="106">
        <v>0.6</v>
      </c>
      <c r="F185" s="107">
        <v>4.1399999999999997</v>
      </c>
      <c r="G185" s="108">
        <f>E185*F185</f>
        <v>2.4839999999999995</v>
      </c>
      <c r="H185" s="177"/>
    </row>
    <row r="186" spans="1:8" ht="15" customHeight="1">
      <c r="A186" s="102"/>
      <c r="B186" s="103" t="s">
        <v>1162</v>
      </c>
      <c r="C186" s="104" t="s">
        <v>1161</v>
      </c>
      <c r="D186" s="137" t="s">
        <v>1140</v>
      </c>
      <c r="E186" s="106">
        <v>1</v>
      </c>
      <c r="F186" s="198">
        <v>24.65</v>
      </c>
      <c r="G186" s="108">
        <f>E186*F186</f>
        <v>24.65</v>
      </c>
      <c r="H186" s="177"/>
    </row>
    <row r="187" spans="1:8" ht="15" customHeight="1">
      <c r="A187" s="102"/>
      <c r="B187" s="103"/>
      <c r="C187" s="136"/>
      <c r="D187" s="137"/>
      <c r="E187" s="106"/>
      <c r="F187" s="182" t="s">
        <v>1081</v>
      </c>
      <c r="G187" s="108">
        <f>SUM(G184:G186)</f>
        <v>34.01</v>
      </c>
      <c r="H187" s="177"/>
    </row>
    <row r="188" spans="1:8" ht="15" customHeight="1">
      <c r="A188" s="102"/>
      <c r="B188" s="103"/>
      <c r="C188" s="136"/>
      <c r="D188" s="137"/>
      <c r="E188" s="445" t="s">
        <v>1099</v>
      </c>
      <c r="F188" s="446"/>
      <c r="G188" s="108">
        <f>(G184+G185)*$X$4</f>
        <v>9.2495519999999996</v>
      </c>
      <c r="H188" s="177"/>
    </row>
    <row r="189" spans="1:8" ht="15" customHeight="1">
      <c r="A189" s="102"/>
      <c r="B189" s="103"/>
      <c r="C189" s="136"/>
      <c r="D189" s="137"/>
      <c r="E189" s="183"/>
      <c r="F189" s="182" t="s">
        <v>1082</v>
      </c>
      <c r="G189" s="108">
        <f>G187*$V$4</f>
        <v>8.2406229999999994</v>
      </c>
      <c r="H189" s="177"/>
    </row>
    <row r="190" spans="1:8" ht="15" customHeight="1">
      <c r="A190" s="102"/>
      <c r="B190" s="103"/>
      <c r="C190" s="136"/>
      <c r="D190" s="137"/>
      <c r="E190" s="183"/>
      <c r="F190" s="182" t="s">
        <v>1083</v>
      </c>
      <c r="G190" s="114">
        <f>$W$4</f>
        <v>0.24229999999999999</v>
      </c>
      <c r="H190" s="177"/>
    </row>
    <row r="191" spans="1:8" ht="15" customHeight="1">
      <c r="A191" s="102"/>
      <c r="B191" s="103"/>
      <c r="C191" s="136"/>
      <c r="D191" s="137"/>
      <c r="E191" s="137"/>
      <c r="F191" s="182" t="s">
        <v>1084</v>
      </c>
      <c r="G191" s="134">
        <f>G187+G188+G189</f>
        <v>51.500174999999999</v>
      </c>
      <c r="H191" s="177"/>
    </row>
    <row r="192" spans="1:8" ht="15" customHeight="1">
      <c r="A192" s="115"/>
      <c r="B192" s="116"/>
      <c r="C192" s="94"/>
      <c r="D192" s="116"/>
      <c r="E192" s="116"/>
      <c r="F192" s="116"/>
      <c r="G192" s="117"/>
      <c r="H192" s="177"/>
    </row>
    <row r="193" spans="1:19" s="69" customFormat="1" ht="12.75">
      <c r="A193" s="95" t="s">
        <v>529</v>
      </c>
      <c r="B193" s="96" t="s">
        <v>530</v>
      </c>
      <c r="C193" s="97" t="s">
        <v>531</v>
      </c>
      <c r="D193" s="98" t="s">
        <v>1135</v>
      </c>
      <c r="E193" s="99"/>
      <c r="F193" s="132"/>
      <c r="G193" s="134"/>
      <c r="H193" s="119"/>
      <c r="I193" s="163"/>
      <c r="J193" s="157"/>
      <c r="K193" s="164"/>
      <c r="L193" s="165"/>
      <c r="M193" s="159"/>
      <c r="N193" s="157"/>
      <c r="O193" s="161"/>
      <c r="P193" s="162"/>
      <c r="Q193" s="171"/>
      <c r="R193" s="172"/>
      <c r="S193" s="171"/>
    </row>
    <row r="194" spans="1:19" s="69" customFormat="1" ht="15" customHeight="1">
      <c r="A194" s="102"/>
      <c r="B194" s="103" t="s">
        <v>1141</v>
      </c>
      <c r="C194" s="104" t="s">
        <v>1137</v>
      </c>
      <c r="D194" s="105" t="s">
        <v>1096</v>
      </c>
      <c r="E194" s="106">
        <v>2</v>
      </c>
      <c r="F194" s="107">
        <v>5.21</v>
      </c>
      <c r="G194" s="108">
        <f>E194*F194</f>
        <v>10.42</v>
      </c>
      <c r="H194" s="119"/>
      <c r="I194" s="156"/>
      <c r="J194" s="157"/>
      <c r="K194" s="186"/>
      <c r="L194" s="157"/>
      <c r="M194" s="159"/>
      <c r="N194" s="160"/>
      <c r="O194" s="161"/>
      <c r="P194" s="162"/>
      <c r="Q194" s="171"/>
      <c r="R194" s="172"/>
      <c r="S194" s="171"/>
    </row>
    <row r="195" spans="1:19" s="69" customFormat="1" ht="15" customHeight="1">
      <c r="A195" s="102"/>
      <c r="B195" s="103" t="s">
        <v>1127</v>
      </c>
      <c r="C195" s="104" t="s">
        <v>1128</v>
      </c>
      <c r="D195" s="105" t="s">
        <v>1096</v>
      </c>
      <c r="E195" s="106">
        <v>2</v>
      </c>
      <c r="F195" s="107">
        <v>3.77</v>
      </c>
      <c r="G195" s="108">
        <f>E195*F195</f>
        <v>7.54</v>
      </c>
      <c r="H195" s="119"/>
      <c r="I195" s="156"/>
      <c r="J195" s="157"/>
      <c r="K195" s="186"/>
      <c r="L195" s="157"/>
      <c r="M195" s="159"/>
      <c r="N195" s="160"/>
      <c r="O195" s="161"/>
      <c r="P195" s="162"/>
      <c r="Q195" s="171"/>
      <c r="R195" s="172"/>
      <c r="S195" s="171"/>
    </row>
    <row r="196" spans="1:19" s="69" customFormat="1" ht="15" customHeight="1">
      <c r="A196" s="102"/>
      <c r="B196" s="103" t="s">
        <v>1143</v>
      </c>
      <c r="C196" s="104" t="s">
        <v>531</v>
      </c>
      <c r="D196" s="137" t="s">
        <v>1140</v>
      </c>
      <c r="E196" s="106">
        <v>1</v>
      </c>
      <c r="F196" s="198">
        <v>22</v>
      </c>
      <c r="G196" s="108">
        <f>E196*F196</f>
        <v>22</v>
      </c>
      <c r="H196" s="119"/>
      <c r="I196" s="156"/>
      <c r="J196" s="157"/>
      <c r="K196" s="186"/>
      <c r="L196" s="157"/>
      <c r="M196" s="159"/>
      <c r="N196" s="160"/>
      <c r="O196" s="161"/>
      <c r="P196" s="162"/>
      <c r="Q196" s="171"/>
      <c r="R196" s="172"/>
      <c r="S196" s="171"/>
    </row>
    <row r="197" spans="1:19" s="69" customFormat="1" ht="15" customHeight="1">
      <c r="A197" s="102"/>
      <c r="B197" s="103"/>
      <c r="C197" s="104"/>
      <c r="D197" s="105"/>
      <c r="E197" s="183"/>
      <c r="F197" s="182" t="s">
        <v>1081</v>
      </c>
      <c r="G197" s="108">
        <f>SUM(G194:G196)</f>
        <v>39.96</v>
      </c>
      <c r="H197" s="109"/>
      <c r="I197" s="156"/>
      <c r="J197" s="157"/>
      <c r="K197" s="158"/>
      <c r="L197" s="157"/>
      <c r="M197" s="159"/>
      <c r="N197" s="160"/>
      <c r="O197" s="161"/>
      <c r="P197" s="162"/>
      <c r="Q197" s="171"/>
      <c r="R197" s="172"/>
      <c r="S197" s="171"/>
    </row>
    <row r="198" spans="1:19" s="69" customFormat="1" ht="15" customHeight="1">
      <c r="A198" s="102"/>
      <c r="B198" s="103"/>
      <c r="C198" s="104"/>
      <c r="D198" s="105"/>
      <c r="E198" s="445" t="s">
        <v>1099</v>
      </c>
      <c r="F198" s="446"/>
      <c r="G198" s="108">
        <f>(G194+G195)*$X$4</f>
        <v>17.748072000000001</v>
      </c>
      <c r="H198" s="109"/>
      <c r="I198" s="156"/>
      <c r="J198" s="157"/>
      <c r="K198" s="158"/>
      <c r="L198" s="157"/>
      <c r="M198" s="159"/>
      <c r="N198" s="160"/>
      <c r="O198" s="161"/>
      <c r="P198" s="162"/>
      <c r="Q198" s="171"/>
      <c r="R198" s="172"/>
      <c r="S198" s="171"/>
    </row>
    <row r="199" spans="1:19" s="69" customFormat="1" ht="15" customHeight="1">
      <c r="A199" s="102"/>
      <c r="B199" s="103"/>
      <c r="C199" s="104"/>
      <c r="D199" s="105"/>
      <c r="E199" s="183"/>
      <c r="F199" s="182" t="s">
        <v>1082</v>
      </c>
      <c r="G199" s="108">
        <f>G197*$V$4</f>
        <v>9.682307999999999</v>
      </c>
      <c r="H199" s="119"/>
      <c r="I199" s="156"/>
      <c r="J199" s="157"/>
      <c r="K199" s="186"/>
      <c r="L199" s="157"/>
      <c r="M199" s="159"/>
      <c r="N199" s="160"/>
      <c r="O199" s="161"/>
      <c r="P199" s="162"/>
      <c r="Q199" s="171"/>
      <c r="R199" s="172"/>
      <c r="S199" s="171"/>
    </row>
    <row r="200" spans="1:19" s="69" customFormat="1" ht="12.75">
      <c r="A200" s="102"/>
      <c r="B200" s="103"/>
      <c r="C200" s="104"/>
      <c r="D200" s="105"/>
      <c r="E200" s="183"/>
      <c r="F200" s="182" t="s">
        <v>1083</v>
      </c>
      <c r="G200" s="114">
        <f>$W$4</f>
        <v>0.24229999999999999</v>
      </c>
      <c r="H200" s="119"/>
      <c r="I200" s="163"/>
      <c r="J200" s="157"/>
      <c r="K200" s="164"/>
      <c r="L200" s="165"/>
      <c r="M200" s="159"/>
      <c r="N200" s="157"/>
      <c r="O200" s="161"/>
      <c r="P200" s="162"/>
      <c r="Q200" s="171"/>
      <c r="R200" s="172"/>
      <c r="S200" s="171"/>
    </row>
    <row r="201" spans="1:19" s="69" customFormat="1" ht="15" customHeight="1">
      <c r="A201" s="102"/>
      <c r="B201" s="103"/>
      <c r="C201" s="136"/>
      <c r="D201" s="137"/>
      <c r="E201" s="137"/>
      <c r="F201" s="182" t="s">
        <v>1084</v>
      </c>
      <c r="G201" s="134">
        <f>G197+G198+G199</f>
        <v>67.390379999999993</v>
      </c>
      <c r="H201" s="210"/>
      <c r="I201" s="185"/>
      <c r="J201" s="157"/>
      <c r="K201" s="158"/>
      <c r="L201" s="157"/>
      <c r="M201" s="159"/>
      <c r="N201" s="160"/>
      <c r="O201" s="161"/>
      <c r="P201" s="162"/>
      <c r="Q201" s="171"/>
      <c r="R201" s="172"/>
      <c r="S201" s="171"/>
    </row>
    <row r="202" spans="1:19" s="69" customFormat="1" ht="15" customHeight="1">
      <c r="A202" s="115"/>
      <c r="B202" s="116"/>
      <c r="C202" s="116"/>
      <c r="D202" s="116"/>
      <c r="E202" s="116"/>
      <c r="F202" s="116"/>
      <c r="G202" s="117"/>
      <c r="H202" s="210"/>
      <c r="I202" s="185"/>
      <c r="J202" s="157"/>
      <c r="K202" s="158"/>
      <c r="L202" s="157"/>
      <c r="M202" s="159"/>
      <c r="N202" s="160"/>
      <c r="O202" s="161"/>
      <c r="P202" s="162"/>
      <c r="Q202" s="171"/>
      <c r="R202" s="172"/>
      <c r="S202" s="171"/>
    </row>
    <row r="203" spans="1:19" s="69" customFormat="1" ht="12.75">
      <c r="A203" s="95" t="s">
        <v>532</v>
      </c>
      <c r="B203" s="96" t="s">
        <v>533</v>
      </c>
      <c r="C203" s="97" t="s">
        <v>534</v>
      </c>
      <c r="D203" s="98" t="s">
        <v>1135</v>
      </c>
      <c r="E203" s="98"/>
      <c r="F203" s="132"/>
      <c r="G203" s="134"/>
      <c r="H203" s="119"/>
      <c r="I203" s="163"/>
      <c r="J203" s="157"/>
      <c r="K203" s="164"/>
      <c r="L203" s="165"/>
      <c r="M203" s="159"/>
      <c r="N203" s="157"/>
      <c r="O203" s="161"/>
      <c r="P203" s="162"/>
      <c r="Q203" s="171"/>
      <c r="R203" s="172"/>
      <c r="S203" s="171"/>
    </row>
    <row r="204" spans="1:19" s="69" customFormat="1" ht="12.75">
      <c r="A204" s="102"/>
      <c r="B204" s="103" t="s">
        <v>1141</v>
      </c>
      <c r="C204" s="104" t="s">
        <v>1142</v>
      </c>
      <c r="D204" s="105" t="s">
        <v>1096</v>
      </c>
      <c r="E204" s="106">
        <v>0.5</v>
      </c>
      <c r="F204" s="107">
        <v>5.21</v>
      </c>
      <c r="G204" s="108">
        <f>E204*F204</f>
        <v>2.605</v>
      </c>
      <c r="H204" s="194"/>
      <c r="I204" s="185"/>
      <c r="J204" s="206"/>
      <c r="K204" s="207"/>
      <c r="L204" s="206"/>
      <c r="M204" s="208"/>
      <c r="N204" s="206"/>
      <c r="O204" s="226"/>
      <c r="P204" s="162"/>
      <c r="Q204" s="171"/>
      <c r="R204" s="172"/>
      <c r="S204" s="171"/>
    </row>
    <row r="205" spans="1:19" s="69" customFormat="1" ht="12.75" customHeight="1">
      <c r="A205" s="102"/>
      <c r="B205" s="103" t="s">
        <v>1127</v>
      </c>
      <c r="C205" s="104" t="s">
        <v>1128</v>
      </c>
      <c r="D205" s="105" t="s">
        <v>1096</v>
      </c>
      <c r="E205" s="106">
        <v>0.5</v>
      </c>
      <c r="F205" s="107">
        <v>3.77</v>
      </c>
      <c r="G205" s="108">
        <f>E205*F205</f>
        <v>1.885</v>
      </c>
      <c r="H205" s="119"/>
      <c r="I205" s="163"/>
      <c r="J205" s="157"/>
      <c r="K205" s="164"/>
      <c r="L205" s="165"/>
      <c r="M205" s="159"/>
      <c r="N205" s="157"/>
      <c r="O205" s="161"/>
      <c r="P205" s="162"/>
      <c r="Q205" s="171"/>
      <c r="R205" s="171"/>
      <c r="S205" s="171"/>
    </row>
    <row r="206" spans="1:19" s="69" customFormat="1" ht="12.75" customHeight="1">
      <c r="A206" s="102"/>
      <c r="B206" s="103" t="s">
        <v>1143</v>
      </c>
      <c r="C206" s="211" t="s">
        <v>534</v>
      </c>
      <c r="D206" s="137" t="s">
        <v>1140</v>
      </c>
      <c r="E206" s="106">
        <v>1</v>
      </c>
      <c r="F206" s="198">
        <v>14.25</v>
      </c>
      <c r="G206" s="108">
        <f>E206*F206</f>
        <v>14.25</v>
      </c>
      <c r="H206" s="119"/>
      <c r="I206" s="163"/>
      <c r="J206" s="157"/>
      <c r="K206" s="164"/>
      <c r="L206" s="165"/>
      <c r="M206" s="159"/>
      <c r="N206" s="157"/>
      <c r="O206" s="161"/>
      <c r="P206" s="162"/>
      <c r="Q206" s="171"/>
      <c r="R206" s="171"/>
      <c r="S206" s="171"/>
    </row>
    <row r="207" spans="1:19" s="69" customFormat="1" ht="15" customHeight="1">
      <c r="A207" s="102"/>
      <c r="B207" s="103"/>
      <c r="C207" s="104"/>
      <c r="D207" s="105"/>
      <c r="E207" s="183"/>
      <c r="F207" s="182" t="s">
        <v>1081</v>
      </c>
      <c r="G207" s="108">
        <f>SUM(G204:G206)</f>
        <v>18.740000000000002</v>
      </c>
      <c r="H207" s="119"/>
      <c r="I207" s="156"/>
      <c r="J207" s="157"/>
      <c r="K207" s="186"/>
      <c r="L207" s="157"/>
      <c r="M207" s="159"/>
      <c r="N207" s="160"/>
      <c r="O207" s="161"/>
      <c r="P207" s="162"/>
      <c r="Q207" s="171"/>
      <c r="R207" s="172"/>
      <c r="S207" s="171"/>
    </row>
    <row r="208" spans="1:19" s="69" customFormat="1" ht="15" customHeight="1">
      <c r="A208" s="102"/>
      <c r="B208" s="103"/>
      <c r="C208" s="104"/>
      <c r="D208" s="105"/>
      <c r="E208" s="445" t="s">
        <v>1099</v>
      </c>
      <c r="F208" s="446"/>
      <c r="G208" s="108">
        <f>(G204+G205)*$X$4</f>
        <v>4.4370180000000001</v>
      </c>
      <c r="H208" s="119"/>
      <c r="I208" s="156"/>
      <c r="J208" s="157"/>
      <c r="K208" s="186"/>
      <c r="L208" s="157"/>
      <c r="M208" s="159"/>
      <c r="N208" s="160"/>
      <c r="O208" s="161"/>
      <c r="P208" s="162"/>
      <c r="Q208" s="171"/>
      <c r="R208" s="172"/>
      <c r="S208" s="171"/>
    </row>
    <row r="209" spans="1:19" s="69" customFormat="1" ht="15" customHeight="1">
      <c r="A209" s="102"/>
      <c r="B209" s="103"/>
      <c r="C209" s="104"/>
      <c r="D209" s="105"/>
      <c r="E209" s="183"/>
      <c r="F209" s="182" t="s">
        <v>1082</v>
      </c>
      <c r="G209" s="108">
        <f>G207*$V$4</f>
        <v>4.5407020000000005</v>
      </c>
      <c r="H209" s="119"/>
      <c r="I209" s="156"/>
      <c r="J209" s="157"/>
      <c r="K209" s="186"/>
      <c r="L209" s="157"/>
      <c r="M209" s="159"/>
      <c r="N209" s="160"/>
      <c r="O209" s="161"/>
      <c r="P209" s="162"/>
      <c r="Q209" s="171"/>
      <c r="R209" s="172"/>
      <c r="S209" s="171"/>
    </row>
    <row r="210" spans="1:19" s="69" customFormat="1" ht="12.75">
      <c r="A210" s="102"/>
      <c r="B210" s="103"/>
      <c r="C210" s="104"/>
      <c r="D210" s="105"/>
      <c r="E210" s="183"/>
      <c r="F210" s="182" t="s">
        <v>1083</v>
      </c>
      <c r="G210" s="114">
        <f>$W$4</f>
        <v>0.24229999999999999</v>
      </c>
      <c r="H210" s="119"/>
      <c r="I210" s="163"/>
      <c r="J210" s="157"/>
      <c r="K210" s="164"/>
      <c r="L210" s="165"/>
      <c r="M210" s="159"/>
      <c r="N210" s="157"/>
      <c r="O210" s="161"/>
      <c r="P210" s="162"/>
      <c r="Q210" s="171"/>
      <c r="R210" s="172"/>
      <c r="S210" s="171"/>
    </row>
    <row r="211" spans="1:19" s="69" customFormat="1" ht="15" customHeight="1">
      <c r="A211" s="102"/>
      <c r="B211" s="103"/>
      <c r="C211" s="136"/>
      <c r="D211" s="137"/>
      <c r="E211" s="137"/>
      <c r="F211" s="182" t="s">
        <v>1084</v>
      </c>
      <c r="G211" s="134">
        <f>G207+G208+G209</f>
        <v>27.717720000000003</v>
      </c>
      <c r="H211" s="212"/>
      <c r="M211" s="227"/>
      <c r="N211" s="228"/>
    </row>
    <row r="212" spans="1:19" s="69" customFormat="1" ht="15" customHeight="1">
      <c r="A212" s="115"/>
      <c r="B212" s="116"/>
      <c r="C212" s="116"/>
      <c r="D212" s="116"/>
      <c r="E212" s="116"/>
      <c r="F212" s="116"/>
      <c r="G212" s="117"/>
      <c r="H212" s="212"/>
      <c r="M212" s="227"/>
      <c r="N212" s="228"/>
    </row>
    <row r="213" spans="1:19" s="69" customFormat="1" ht="12.75">
      <c r="A213" s="95" t="s">
        <v>535</v>
      </c>
      <c r="B213" s="96" t="s">
        <v>536</v>
      </c>
      <c r="C213" s="97" t="s">
        <v>537</v>
      </c>
      <c r="D213" s="98" t="s">
        <v>1135</v>
      </c>
      <c r="E213" s="98"/>
      <c r="F213" s="132"/>
      <c r="G213" s="134"/>
      <c r="H213" s="119"/>
      <c r="I213" s="163"/>
      <c r="J213" s="157"/>
      <c r="K213" s="164"/>
      <c r="L213" s="165"/>
      <c r="M213" s="159"/>
      <c r="N213" s="157"/>
      <c r="O213" s="161"/>
      <c r="P213" s="162"/>
      <c r="Q213" s="171"/>
      <c r="R213" s="172"/>
      <c r="S213" s="171"/>
    </row>
    <row r="214" spans="1:19" s="69" customFormat="1" ht="15" customHeight="1">
      <c r="A214" s="102"/>
      <c r="B214" s="103" t="s">
        <v>1141</v>
      </c>
      <c r="C214" s="127" t="s">
        <v>1142</v>
      </c>
      <c r="D214" s="105" t="s">
        <v>1096</v>
      </c>
      <c r="E214" s="123">
        <v>1</v>
      </c>
      <c r="F214" s="124">
        <v>5.21</v>
      </c>
      <c r="G214" s="125">
        <f>E214*F214</f>
        <v>5.21</v>
      </c>
      <c r="H214" s="212"/>
      <c r="M214" s="227"/>
      <c r="N214" s="228"/>
    </row>
    <row r="215" spans="1:19" s="69" customFormat="1" ht="15" customHeight="1">
      <c r="A215" s="102"/>
      <c r="B215" s="103" t="s">
        <v>1127</v>
      </c>
      <c r="C215" s="127" t="s">
        <v>1128</v>
      </c>
      <c r="D215" s="105" t="s">
        <v>1096</v>
      </c>
      <c r="E215" s="123">
        <v>1</v>
      </c>
      <c r="F215" s="124">
        <v>3.77</v>
      </c>
      <c r="G215" s="125">
        <f>E215*F215</f>
        <v>3.77</v>
      </c>
      <c r="H215" s="212"/>
      <c r="M215" s="227"/>
      <c r="N215" s="228"/>
    </row>
    <row r="216" spans="1:19" s="69" customFormat="1" ht="15" customHeight="1">
      <c r="A216" s="102"/>
      <c r="B216" s="103" t="s">
        <v>1143</v>
      </c>
      <c r="C216" s="136" t="s">
        <v>537</v>
      </c>
      <c r="D216" s="137" t="s">
        <v>1140</v>
      </c>
      <c r="E216" s="123">
        <v>1</v>
      </c>
      <c r="F216" s="213">
        <v>21.02</v>
      </c>
      <c r="G216" s="125">
        <f>E216*F216</f>
        <v>21.02</v>
      </c>
      <c r="H216" s="212"/>
      <c r="M216" s="227"/>
      <c r="N216" s="228"/>
    </row>
    <row r="217" spans="1:19" s="69" customFormat="1" ht="15" customHeight="1">
      <c r="A217" s="102"/>
      <c r="B217" s="103"/>
      <c r="C217" s="214"/>
      <c r="D217" s="201"/>
      <c r="E217" s="215"/>
      <c r="F217" s="195" t="s">
        <v>1081</v>
      </c>
      <c r="G217" s="125">
        <f>SUM(G214:G216)</f>
        <v>30</v>
      </c>
      <c r="H217" s="212"/>
      <c r="M217" s="227"/>
      <c r="N217" s="228"/>
    </row>
    <row r="218" spans="1:19" s="69" customFormat="1" ht="15" customHeight="1">
      <c r="A218" s="102"/>
      <c r="B218" s="103"/>
      <c r="C218" s="214"/>
      <c r="D218" s="201"/>
      <c r="E218" s="449" t="s">
        <v>1099</v>
      </c>
      <c r="F218" s="450"/>
      <c r="G218" s="125">
        <f>(G214+G215)*$X$4</f>
        <v>8.8740360000000003</v>
      </c>
      <c r="H218" s="212"/>
      <c r="M218" s="227"/>
      <c r="N218" s="228"/>
    </row>
    <row r="219" spans="1:19" s="69" customFormat="1" ht="15" customHeight="1">
      <c r="A219" s="102"/>
      <c r="B219" s="103"/>
      <c r="C219" s="214"/>
      <c r="D219" s="201"/>
      <c r="E219" s="215"/>
      <c r="F219" s="195" t="s">
        <v>1082</v>
      </c>
      <c r="G219" s="125">
        <f>G217*$V$4</f>
        <v>7.2689999999999992</v>
      </c>
      <c r="H219" s="212"/>
      <c r="M219" s="227"/>
      <c r="N219" s="228"/>
    </row>
    <row r="220" spans="1:19" s="69" customFormat="1" ht="15" customHeight="1">
      <c r="A220" s="102"/>
      <c r="B220" s="103"/>
      <c r="C220" s="214"/>
      <c r="D220" s="201"/>
      <c r="E220" s="215"/>
      <c r="F220" s="195" t="s">
        <v>1083</v>
      </c>
      <c r="G220" s="196">
        <f>$W$4</f>
        <v>0.24229999999999999</v>
      </c>
      <c r="H220" s="212"/>
      <c r="M220" s="227"/>
      <c r="N220" s="228"/>
    </row>
    <row r="221" spans="1:19" s="69" customFormat="1" ht="15" customHeight="1">
      <c r="A221" s="102"/>
      <c r="B221" s="103"/>
      <c r="C221" s="216"/>
      <c r="D221" s="137"/>
      <c r="E221" s="137"/>
      <c r="F221" s="195" t="s">
        <v>1084</v>
      </c>
      <c r="G221" s="134">
        <f>G217+G218+G219</f>
        <v>46.143036000000002</v>
      </c>
      <c r="H221" s="212"/>
      <c r="M221" s="227"/>
      <c r="N221" s="228"/>
    </row>
    <row r="222" spans="1:19" s="69" customFormat="1" ht="15" customHeight="1">
      <c r="A222" s="115"/>
      <c r="B222" s="116"/>
      <c r="C222" s="116"/>
      <c r="D222" s="116"/>
      <c r="E222" s="116"/>
      <c r="F222" s="116"/>
      <c r="G222" s="117"/>
      <c r="H222" s="212"/>
      <c r="M222" s="227"/>
      <c r="N222" s="228"/>
    </row>
    <row r="223" spans="1:19" s="69" customFormat="1" ht="15" customHeight="1">
      <c r="A223" s="95" t="s">
        <v>538</v>
      </c>
      <c r="B223" s="96" t="s">
        <v>539</v>
      </c>
      <c r="C223" s="211" t="s">
        <v>540</v>
      </c>
      <c r="D223" s="98" t="s">
        <v>1135</v>
      </c>
      <c r="E223" s="98"/>
      <c r="F223" s="132"/>
      <c r="G223" s="134"/>
      <c r="H223" s="212"/>
      <c r="M223" s="227"/>
      <c r="N223" s="228"/>
    </row>
    <row r="224" spans="1:19" s="69" customFormat="1" ht="15" customHeight="1">
      <c r="A224" s="102"/>
      <c r="B224" s="103" t="s">
        <v>1141</v>
      </c>
      <c r="C224" s="104" t="s">
        <v>1142</v>
      </c>
      <c r="D224" s="105" t="s">
        <v>1096</v>
      </c>
      <c r="E224" s="106">
        <v>0.5</v>
      </c>
      <c r="F224" s="107">
        <v>5.21</v>
      </c>
      <c r="G224" s="108">
        <f>E224*F224</f>
        <v>2.605</v>
      </c>
      <c r="H224" s="212"/>
      <c r="M224" s="227"/>
      <c r="N224" s="228"/>
    </row>
    <row r="225" spans="1:19" s="69" customFormat="1" ht="15" customHeight="1">
      <c r="A225" s="102"/>
      <c r="B225" s="103" t="s">
        <v>1127</v>
      </c>
      <c r="C225" s="104" t="s">
        <v>1128</v>
      </c>
      <c r="D225" s="105" t="s">
        <v>1096</v>
      </c>
      <c r="E225" s="106">
        <v>0.25</v>
      </c>
      <c r="F225" s="107">
        <v>3.77</v>
      </c>
      <c r="G225" s="108">
        <f>E225*F225</f>
        <v>0.9425</v>
      </c>
      <c r="H225" s="212"/>
      <c r="M225" s="227"/>
      <c r="N225" s="228"/>
    </row>
    <row r="226" spans="1:19" s="69" customFormat="1" ht="15" customHeight="1">
      <c r="A226" s="102"/>
      <c r="B226" s="103" t="s">
        <v>1143</v>
      </c>
      <c r="C226" s="136" t="s">
        <v>552</v>
      </c>
      <c r="D226" s="137" t="s">
        <v>1140</v>
      </c>
      <c r="E226" s="106">
        <v>1</v>
      </c>
      <c r="F226" s="217">
        <v>7.83</v>
      </c>
      <c r="G226" s="108">
        <f>E226*F226</f>
        <v>7.83</v>
      </c>
      <c r="H226" s="212"/>
      <c r="M226" s="227"/>
      <c r="N226" s="228"/>
    </row>
    <row r="227" spans="1:19" s="69" customFormat="1" ht="15" customHeight="1">
      <c r="A227" s="102"/>
      <c r="B227" s="103"/>
      <c r="C227" s="104"/>
      <c r="D227" s="105"/>
      <c r="E227" s="183"/>
      <c r="F227" s="182" t="s">
        <v>1081</v>
      </c>
      <c r="G227" s="108">
        <f>SUM(G224:G226)</f>
        <v>11.3775</v>
      </c>
      <c r="H227" s="212"/>
      <c r="M227" s="227"/>
      <c r="N227" s="228"/>
    </row>
    <row r="228" spans="1:19" s="69" customFormat="1" ht="15" customHeight="1">
      <c r="A228" s="102"/>
      <c r="B228" s="103"/>
      <c r="C228" s="104"/>
      <c r="D228" s="105"/>
      <c r="E228" s="445" t="s">
        <v>1099</v>
      </c>
      <c r="F228" s="446"/>
      <c r="G228" s="108">
        <f>(G224+G225)*$X$4</f>
        <v>3.5056394999999996</v>
      </c>
      <c r="H228" s="212"/>
      <c r="M228" s="227"/>
      <c r="N228" s="228"/>
    </row>
    <row r="229" spans="1:19" s="69" customFormat="1" ht="15" customHeight="1">
      <c r="A229" s="102"/>
      <c r="B229" s="103"/>
      <c r="C229" s="104"/>
      <c r="D229" s="105"/>
      <c r="E229" s="183"/>
      <c r="F229" s="182" t="s">
        <v>1082</v>
      </c>
      <c r="G229" s="108">
        <f>G227*$V$4</f>
        <v>2.7567682499999999</v>
      </c>
      <c r="H229" s="212"/>
      <c r="M229" s="227"/>
      <c r="N229" s="228"/>
    </row>
    <row r="230" spans="1:19" s="69" customFormat="1" ht="15" customHeight="1">
      <c r="A230" s="102"/>
      <c r="B230" s="103"/>
      <c r="C230" s="104"/>
      <c r="D230" s="105"/>
      <c r="E230" s="183"/>
      <c r="F230" s="182" t="s">
        <v>1083</v>
      </c>
      <c r="G230" s="114">
        <f>$W$4</f>
        <v>0.24229999999999999</v>
      </c>
      <c r="H230" s="212"/>
      <c r="M230" s="227"/>
      <c r="N230" s="228"/>
    </row>
    <row r="231" spans="1:19" s="69" customFormat="1" ht="15" customHeight="1">
      <c r="A231" s="102"/>
      <c r="B231" s="103"/>
      <c r="C231" s="136"/>
      <c r="D231" s="137"/>
      <c r="E231" s="137"/>
      <c r="F231" s="182" t="s">
        <v>1084</v>
      </c>
      <c r="G231" s="134">
        <f>G227+G228+G229</f>
        <v>17.639907749999999</v>
      </c>
      <c r="H231" s="212"/>
      <c r="M231" s="227"/>
      <c r="N231" s="228"/>
    </row>
    <row r="232" spans="1:19" s="69" customFormat="1" ht="15" customHeight="1">
      <c r="A232" s="115"/>
      <c r="B232" s="116"/>
      <c r="C232" s="116"/>
      <c r="D232" s="116"/>
      <c r="E232" s="116"/>
      <c r="F232" s="116"/>
      <c r="G232" s="117"/>
      <c r="H232" s="212"/>
      <c r="M232" s="227"/>
      <c r="N232" s="228"/>
    </row>
    <row r="233" spans="1:19" s="69" customFormat="1" ht="12.75">
      <c r="A233" s="95" t="s">
        <v>541</v>
      </c>
      <c r="B233" s="96" t="s">
        <v>542</v>
      </c>
      <c r="C233" s="97" t="s">
        <v>1163</v>
      </c>
      <c r="D233" s="98" t="s">
        <v>1135</v>
      </c>
      <c r="E233" s="98"/>
      <c r="F233" s="132"/>
      <c r="G233" s="134"/>
      <c r="H233" s="119"/>
      <c r="I233" s="163"/>
      <c r="J233" s="157"/>
      <c r="K233" s="164"/>
      <c r="L233" s="165"/>
      <c r="M233" s="159"/>
      <c r="N233" s="157"/>
      <c r="O233" s="161"/>
      <c r="P233" s="162"/>
      <c r="Q233" s="171"/>
      <c r="R233" s="172"/>
      <c r="S233" s="171"/>
    </row>
    <row r="234" spans="1:19" s="69" customFormat="1" ht="15" customHeight="1">
      <c r="A234" s="102"/>
      <c r="B234" s="103" t="s">
        <v>1141</v>
      </c>
      <c r="C234" s="218" t="s">
        <v>1142</v>
      </c>
      <c r="D234" s="105" t="s">
        <v>1096</v>
      </c>
      <c r="E234" s="106">
        <v>0.05</v>
      </c>
      <c r="F234" s="219">
        <v>5.21</v>
      </c>
      <c r="G234" s="220">
        <f>E234*F234</f>
        <v>0.26050000000000001</v>
      </c>
      <c r="H234" s="212"/>
      <c r="M234" s="227"/>
      <c r="N234" s="228"/>
    </row>
    <row r="235" spans="1:19" s="69" customFormat="1" ht="15" customHeight="1">
      <c r="A235" s="102"/>
      <c r="B235" s="103" t="s">
        <v>1127</v>
      </c>
      <c r="C235" s="218" t="s">
        <v>1128</v>
      </c>
      <c r="D235" s="105" t="s">
        <v>1096</v>
      </c>
      <c r="E235" s="106">
        <v>0.05</v>
      </c>
      <c r="F235" s="219">
        <v>3.77</v>
      </c>
      <c r="G235" s="220">
        <f>E235*F235</f>
        <v>0.1885</v>
      </c>
      <c r="H235" s="212"/>
      <c r="M235" s="227"/>
      <c r="N235" s="228"/>
    </row>
    <row r="236" spans="1:19" s="69" customFormat="1" ht="15" customHeight="1">
      <c r="A236" s="102"/>
      <c r="B236" s="103" t="s">
        <v>1143</v>
      </c>
      <c r="C236" s="136" t="s">
        <v>1163</v>
      </c>
      <c r="D236" s="137" t="s">
        <v>1140</v>
      </c>
      <c r="E236" s="106">
        <v>1</v>
      </c>
      <c r="F236" s="221">
        <v>4.55</v>
      </c>
      <c r="G236" s="220">
        <f>E236*F236</f>
        <v>4.55</v>
      </c>
      <c r="H236" s="212"/>
      <c r="M236" s="227"/>
      <c r="N236" s="228"/>
    </row>
    <row r="237" spans="1:19" s="69" customFormat="1" ht="15" customHeight="1">
      <c r="A237" s="102"/>
      <c r="B237" s="103"/>
      <c r="C237" s="222"/>
      <c r="D237" s="111"/>
      <c r="E237" s="223"/>
      <c r="F237" s="113" t="s">
        <v>1081</v>
      </c>
      <c r="G237" s="220">
        <f>SUM(G234:G236)</f>
        <v>4.9989999999999997</v>
      </c>
      <c r="H237" s="212"/>
      <c r="M237" s="227"/>
      <c r="N237" s="228"/>
    </row>
    <row r="238" spans="1:19" s="69" customFormat="1" ht="15" customHeight="1">
      <c r="A238" s="102"/>
      <c r="B238" s="103"/>
      <c r="C238" s="222"/>
      <c r="D238" s="111"/>
      <c r="E238" s="453" t="s">
        <v>1099</v>
      </c>
      <c r="F238" s="454"/>
      <c r="G238" s="108">
        <f>(G234+G235)*$X$4</f>
        <v>0.44370179999999998</v>
      </c>
      <c r="H238" s="212"/>
      <c r="M238" s="227"/>
      <c r="N238" s="228"/>
    </row>
    <row r="239" spans="1:19" s="69" customFormat="1" ht="15" customHeight="1">
      <c r="A239" s="102"/>
      <c r="B239" s="103"/>
      <c r="C239" s="222"/>
      <c r="D239" s="111"/>
      <c r="E239" s="223"/>
      <c r="F239" s="113" t="s">
        <v>1082</v>
      </c>
      <c r="G239" s="108">
        <f>G237*$V$4</f>
        <v>1.2112576999999998</v>
      </c>
      <c r="H239" s="212"/>
      <c r="M239" s="227"/>
      <c r="N239" s="228"/>
    </row>
    <row r="240" spans="1:19" s="69" customFormat="1" ht="15" customHeight="1">
      <c r="A240" s="102"/>
      <c r="B240" s="103"/>
      <c r="C240" s="222"/>
      <c r="D240" s="111"/>
      <c r="E240" s="223"/>
      <c r="F240" s="113" t="s">
        <v>1083</v>
      </c>
      <c r="G240" s="114">
        <f>$W$4</f>
        <v>0.24229999999999999</v>
      </c>
      <c r="H240" s="212"/>
      <c r="M240" s="227"/>
      <c r="N240" s="228"/>
    </row>
    <row r="241" spans="1:19" s="69" customFormat="1" ht="15" customHeight="1">
      <c r="A241" s="102"/>
      <c r="B241" s="103"/>
      <c r="C241" s="216"/>
      <c r="D241" s="137"/>
      <c r="E241" s="137"/>
      <c r="F241" s="113" t="s">
        <v>1084</v>
      </c>
      <c r="G241" s="134">
        <f>G237+G238+G239</f>
        <v>6.6539595</v>
      </c>
      <c r="H241" s="212"/>
      <c r="M241" s="227"/>
      <c r="N241" s="228"/>
    </row>
    <row r="242" spans="1:19" s="69" customFormat="1" ht="15" customHeight="1">
      <c r="A242" s="115"/>
      <c r="B242" s="116"/>
      <c r="C242" s="116"/>
      <c r="D242" s="116"/>
      <c r="E242" s="116"/>
      <c r="F242" s="116"/>
      <c r="G242" s="117"/>
      <c r="H242" s="212"/>
      <c r="M242" s="227"/>
      <c r="N242" s="228"/>
    </row>
    <row r="243" spans="1:19" s="69" customFormat="1" ht="15" customHeight="1">
      <c r="A243" s="95" t="s">
        <v>544</v>
      </c>
      <c r="B243" s="96" t="s">
        <v>545</v>
      </c>
      <c r="C243" s="211" t="s">
        <v>546</v>
      </c>
      <c r="D243" s="98" t="s">
        <v>1135</v>
      </c>
      <c r="E243" s="98"/>
      <c r="F243" s="137"/>
      <c r="G243" s="224"/>
      <c r="H243" s="212"/>
      <c r="M243" s="227"/>
      <c r="N243" s="228"/>
    </row>
    <row r="244" spans="1:19" s="69" customFormat="1" ht="15" customHeight="1">
      <c r="A244" s="102"/>
      <c r="B244" s="103" t="s">
        <v>1141</v>
      </c>
      <c r="C244" s="104" t="s">
        <v>1142</v>
      </c>
      <c r="D244" s="105" t="s">
        <v>1096</v>
      </c>
      <c r="E244" s="106">
        <v>0.5</v>
      </c>
      <c r="F244" s="107">
        <v>5.21</v>
      </c>
      <c r="G244" s="108">
        <f>E244*F244</f>
        <v>2.605</v>
      </c>
      <c r="H244" s="212"/>
      <c r="M244" s="227"/>
      <c r="N244" s="228"/>
    </row>
    <row r="245" spans="1:19" s="69" customFormat="1" ht="15" customHeight="1">
      <c r="A245" s="102"/>
      <c r="B245" s="103" t="s">
        <v>1127</v>
      </c>
      <c r="C245" s="104" t="s">
        <v>1128</v>
      </c>
      <c r="D245" s="105" t="s">
        <v>1096</v>
      </c>
      <c r="E245" s="106">
        <v>0.25</v>
      </c>
      <c r="F245" s="107">
        <v>3.77</v>
      </c>
      <c r="G245" s="108">
        <f>E245*F245</f>
        <v>0.9425</v>
      </c>
      <c r="H245" s="212"/>
      <c r="M245" s="227"/>
      <c r="N245" s="228"/>
    </row>
    <row r="246" spans="1:19" s="69" customFormat="1" ht="15" customHeight="1">
      <c r="A246" s="102"/>
      <c r="B246" s="103" t="s">
        <v>1143</v>
      </c>
      <c r="C246" s="136" t="s">
        <v>552</v>
      </c>
      <c r="D246" s="137" t="s">
        <v>1140</v>
      </c>
      <c r="E246" s="106">
        <v>1</v>
      </c>
      <c r="F246" s="217">
        <v>7.99</v>
      </c>
      <c r="G246" s="108">
        <f>E246*F246</f>
        <v>7.99</v>
      </c>
      <c r="H246" s="212"/>
      <c r="M246" s="227"/>
      <c r="N246" s="228"/>
    </row>
    <row r="247" spans="1:19" s="69" customFormat="1" ht="15" customHeight="1">
      <c r="A247" s="102"/>
      <c r="B247" s="103"/>
      <c r="C247" s="104"/>
      <c r="D247" s="105"/>
      <c r="E247" s="183"/>
      <c r="F247" s="182" t="s">
        <v>1081</v>
      </c>
      <c r="G247" s="108">
        <f>SUM(G244:G246)</f>
        <v>11.5375</v>
      </c>
      <c r="H247" s="212"/>
      <c r="M247" s="227"/>
      <c r="N247" s="228"/>
    </row>
    <row r="248" spans="1:19" s="69" customFormat="1" ht="15" customHeight="1">
      <c r="A248" s="102"/>
      <c r="B248" s="103"/>
      <c r="C248" s="104"/>
      <c r="D248" s="105"/>
      <c r="E248" s="445" t="s">
        <v>1099</v>
      </c>
      <c r="F248" s="446"/>
      <c r="G248" s="108">
        <f>(G244+G245)*$X$4</f>
        <v>3.5056394999999996</v>
      </c>
      <c r="H248" s="212"/>
      <c r="M248" s="227"/>
      <c r="N248" s="228"/>
    </row>
    <row r="249" spans="1:19" s="69" customFormat="1" ht="15" customHeight="1">
      <c r="A249" s="102"/>
      <c r="B249" s="103"/>
      <c r="C249" s="104"/>
      <c r="D249" s="105"/>
      <c r="E249" s="183"/>
      <c r="F249" s="182" t="s">
        <v>1082</v>
      </c>
      <c r="G249" s="108">
        <f>G247*$V$4</f>
        <v>2.7955362499999996</v>
      </c>
      <c r="H249" s="212"/>
      <c r="M249" s="227"/>
      <c r="N249" s="228"/>
    </row>
    <row r="250" spans="1:19" s="69" customFormat="1" ht="15" customHeight="1">
      <c r="A250" s="102"/>
      <c r="B250" s="103"/>
      <c r="C250" s="104"/>
      <c r="D250" s="105"/>
      <c r="E250" s="183"/>
      <c r="F250" s="182" t="s">
        <v>1083</v>
      </c>
      <c r="G250" s="114">
        <f>$W$4</f>
        <v>0.24229999999999999</v>
      </c>
      <c r="H250" s="212"/>
      <c r="M250" s="227"/>
      <c r="N250" s="228"/>
    </row>
    <row r="251" spans="1:19" s="69" customFormat="1" ht="15" customHeight="1">
      <c r="A251" s="102"/>
      <c r="B251" s="103"/>
      <c r="C251" s="136"/>
      <c r="D251" s="137"/>
      <c r="E251" s="137"/>
      <c r="F251" s="182" t="s">
        <v>1084</v>
      </c>
      <c r="G251" s="134">
        <f>G247+G248+G249</f>
        <v>17.83867575</v>
      </c>
      <c r="H251" s="212"/>
      <c r="M251" s="227"/>
      <c r="N251" s="228"/>
    </row>
    <row r="252" spans="1:19" s="69" customFormat="1" ht="15" customHeight="1">
      <c r="A252" s="115"/>
      <c r="B252" s="116"/>
      <c r="C252" s="116"/>
      <c r="D252" s="116"/>
      <c r="E252" s="116"/>
      <c r="F252" s="116"/>
      <c r="G252" s="117"/>
      <c r="H252" s="212"/>
      <c r="M252" s="227"/>
      <c r="N252" s="228"/>
    </row>
    <row r="253" spans="1:19" s="69" customFormat="1" ht="31.5" hidden="1" customHeight="1">
      <c r="A253" s="95" t="s">
        <v>547</v>
      </c>
      <c r="B253" s="200" t="s">
        <v>1164</v>
      </c>
      <c r="C253" s="97" t="s">
        <v>1165</v>
      </c>
      <c r="D253" s="98"/>
      <c r="E253" s="99"/>
      <c r="F253" s="137"/>
      <c r="G253" s="133"/>
      <c r="H253" s="119"/>
      <c r="I253" s="163"/>
      <c r="J253" s="157"/>
      <c r="K253" s="164"/>
      <c r="L253" s="165"/>
      <c r="M253" s="159"/>
      <c r="N253" s="157"/>
      <c r="O253" s="161"/>
      <c r="P253" s="162"/>
      <c r="Q253" s="171"/>
      <c r="R253" s="172"/>
      <c r="S253" s="171"/>
    </row>
    <row r="254" spans="1:19" s="69" customFormat="1" ht="15" hidden="1" customHeight="1">
      <c r="A254" s="102"/>
      <c r="B254" s="103" t="s">
        <v>1141</v>
      </c>
      <c r="C254" s="121" t="s">
        <v>1142</v>
      </c>
      <c r="D254" s="201" t="s">
        <v>1129</v>
      </c>
      <c r="E254" s="123">
        <v>1.2</v>
      </c>
      <c r="F254" s="124">
        <v>5.73</v>
      </c>
      <c r="G254" s="125">
        <f>E254*F254</f>
        <v>6.8760000000000003</v>
      </c>
      <c r="H254" s="212"/>
      <c r="M254" s="227"/>
      <c r="N254" s="228"/>
    </row>
    <row r="255" spans="1:19" s="69" customFormat="1" ht="15" hidden="1" customHeight="1">
      <c r="A255" s="102"/>
      <c r="B255" s="103" t="s">
        <v>1127</v>
      </c>
      <c r="C255" s="121" t="s">
        <v>1128</v>
      </c>
      <c r="D255" s="201" t="s">
        <v>1129</v>
      </c>
      <c r="E255" s="123">
        <v>0.6</v>
      </c>
      <c r="F255" s="124">
        <v>4.1399999999999997</v>
      </c>
      <c r="G255" s="125">
        <f>E255*F255</f>
        <v>2.4839999999999995</v>
      </c>
      <c r="H255" s="212"/>
      <c r="M255" s="227"/>
      <c r="N255" s="228"/>
    </row>
    <row r="256" spans="1:19" s="69" customFormat="1" ht="15" hidden="1" customHeight="1">
      <c r="A256" s="102"/>
      <c r="B256" s="103" t="s">
        <v>1166</v>
      </c>
      <c r="C256" s="136" t="s">
        <v>1165</v>
      </c>
      <c r="D256" s="225" t="s">
        <v>1144</v>
      </c>
      <c r="E256" s="123">
        <v>1</v>
      </c>
      <c r="F256" s="213">
        <v>22.95</v>
      </c>
      <c r="G256" s="125">
        <f>E256*F256</f>
        <v>22.95</v>
      </c>
      <c r="H256" s="212"/>
      <c r="M256" s="227"/>
      <c r="N256" s="228"/>
    </row>
    <row r="257" spans="1:19" s="69" customFormat="1" ht="15" hidden="1" customHeight="1">
      <c r="A257" s="102"/>
      <c r="B257" s="103"/>
      <c r="C257" s="121"/>
      <c r="D257" s="122"/>
      <c r="E257" s="128"/>
      <c r="F257" s="129" t="s">
        <v>1081</v>
      </c>
      <c r="G257" s="125">
        <f>SUM(G254:G256)</f>
        <v>32.31</v>
      </c>
      <c r="H257" s="212"/>
      <c r="M257" s="227"/>
      <c r="N257" s="228"/>
    </row>
    <row r="258" spans="1:19" s="69" customFormat="1" ht="15" hidden="1" customHeight="1">
      <c r="A258" s="102"/>
      <c r="B258" s="103"/>
      <c r="C258" s="121"/>
      <c r="D258" s="122"/>
      <c r="E258" s="451" t="s">
        <v>1099</v>
      </c>
      <c r="F258" s="452"/>
      <c r="G258" s="125">
        <f>(G254+G255)*$X$4</f>
        <v>9.2495519999999996</v>
      </c>
      <c r="H258" s="212"/>
      <c r="M258" s="227"/>
      <c r="N258" s="228"/>
    </row>
    <row r="259" spans="1:19" s="69" customFormat="1" ht="15" hidden="1" customHeight="1">
      <c r="A259" s="102"/>
      <c r="B259" s="103"/>
      <c r="C259" s="121"/>
      <c r="D259" s="122"/>
      <c r="E259" s="128"/>
      <c r="F259" s="129" t="s">
        <v>1082</v>
      </c>
      <c r="G259" s="125">
        <f>G257*$V$4</f>
        <v>7.8287130000000005</v>
      </c>
      <c r="H259" s="212"/>
      <c r="M259" s="227"/>
      <c r="N259" s="228"/>
    </row>
    <row r="260" spans="1:19" s="69" customFormat="1" ht="15" hidden="1" customHeight="1">
      <c r="A260" s="102"/>
      <c r="B260" s="103"/>
      <c r="C260" s="121"/>
      <c r="D260" s="122"/>
      <c r="E260" s="128"/>
      <c r="F260" s="129" t="s">
        <v>1083</v>
      </c>
      <c r="G260" s="196">
        <f>$W$4</f>
        <v>0.24229999999999999</v>
      </c>
      <c r="H260" s="212"/>
      <c r="M260" s="227"/>
      <c r="N260" s="228"/>
    </row>
    <row r="261" spans="1:19" s="69" customFormat="1" ht="15" hidden="1" customHeight="1">
      <c r="A261" s="102"/>
      <c r="B261" s="103"/>
      <c r="C261" s="136"/>
      <c r="D261" s="137"/>
      <c r="E261" s="132"/>
      <c r="F261" s="129" t="s">
        <v>1084</v>
      </c>
      <c r="G261" s="134">
        <f>G257+G258+G259</f>
        <v>49.388265000000004</v>
      </c>
      <c r="H261" s="212"/>
      <c r="M261" s="227"/>
      <c r="N261" s="228"/>
    </row>
    <row r="262" spans="1:19" s="69" customFormat="1" ht="15" hidden="1" customHeight="1">
      <c r="A262" s="115"/>
      <c r="B262" s="116"/>
      <c r="C262" s="116"/>
      <c r="D262" s="116"/>
      <c r="E262" s="116"/>
      <c r="F262" s="116"/>
      <c r="G262" s="117"/>
      <c r="H262" s="212"/>
      <c r="M262" s="227"/>
      <c r="N262" s="228"/>
    </row>
    <row r="263" spans="1:19" s="69" customFormat="1" ht="12.75">
      <c r="A263" s="95" t="s">
        <v>550</v>
      </c>
      <c r="B263" s="96" t="s">
        <v>551</v>
      </c>
      <c r="C263" s="97" t="s">
        <v>552</v>
      </c>
      <c r="D263" s="98" t="s">
        <v>1135</v>
      </c>
      <c r="E263" s="98"/>
      <c r="F263" s="132"/>
      <c r="G263" s="134"/>
      <c r="H263" s="119"/>
      <c r="I263" s="163"/>
      <c r="J263" s="157"/>
      <c r="K263" s="164"/>
      <c r="L263" s="165"/>
      <c r="M263" s="159"/>
      <c r="N263" s="157"/>
      <c r="O263" s="161"/>
      <c r="P263" s="162"/>
      <c r="Q263" s="171"/>
      <c r="R263" s="172"/>
      <c r="S263" s="171"/>
    </row>
    <row r="264" spans="1:19" s="69" customFormat="1" ht="15" customHeight="1">
      <c r="A264" s="102"/>
      <c r="B264" s="103" t="s">
        <v>1141</v>
      </c>
      <c r="C264" s="104" t="s">
        <v>1142</v>
      </c>
      <c r="D264" s="105" t="s">
        <v>1096</v>
      </c>
      <c r="E264" s="106">
        <v>0.5</v>
      </c>
      <c r="F264" s="107">
        <v>5.21</v>
      </c>
      <c r="G264" s="108">
        <f>E264*F264</f>
        <v>2.605</v>
      </c>
      <c r="H264" s="212"/>
      <c r="M264" s="227"/>
      <c r="N264" s="228"/>
    </row>
    <row r="265" spans="1:19" s="69" customFormat="1" ht="15" customHeight="1">
      <c r="A265" s="102"/>
      <c r="B265" s="103" t="s">
        <v>1127</v>
      </c>
      <c r="C265" s="104" t="s">
        <v>1128</v>
      </c>
      <c r="D265" s="105" t="s">
        <v>1096</v>
      </c>
      <c r="E265" s="106">
        <v>0.25</v>
      </c>
      <c r="F265" s="107">
        <v>3.77</v>
      </c>
      <c r="G265" s="108">
        <f>E265*F265</f>
        <v>0.9425</v>
      </c>
      <c r="H265" s="212"/>
      <c r="M265" s="227"/>
      <c r="N265" s="228"/>
    </row>
    <row r="266" spans="1:19" s="69" customFormat="1" ht="15" customHeight="1">
      <c r="A266" s="102"/>
      <c r="B266" s="103" t="s">
        <v>1143</v>
      </c>
      <c r="C266" s="136" t="s">
        <v>552</v>
      </c>
      <c r="D266" s="137" t="s">
        <v>1140</v>
      </c>
      <c r="E266" s="106">
        <v>1</v>
      </c>
      <c r="F266" s="217">
        <v>7.83</v>
      </c>
      <c r="G266" s="108">
        <f>E266*F266</f>
        <v>7.83</v>
      </c>
      <c r="H266" s="212"/>
      <c r="M266" s="227"/>
      <c r="N266" s="228"/>
    </row>
    <row r="267" spans="1:19" s="69" customFormat="1" ht="15" customHeight="1">
      <c r="A267" s="102"/>
      <c r="B267" s="103"/>
      <c r="C267" s="104"/>
      <c r="D267" s="105"/>
      <c r="E267" s="183"/>
      <c r="F267" s="182" t="s">
        <v>1081</v>
      </c>
      <c r="G267" s="108">
        <f>SUM(G264:G266)</f>
        <v>11.3775</v>
      </c>
      <c r="H267" s="212"/>
      <c r="M267" s="227"/>
      <c r="N267" s="228"/>
    </row>
    <row r="268" spans="1:19" s="69" customFormat="1" ht="15" customHeight="1">
      <c r="A268" s="102"/>
      <c r="B268" s="103"/>
      <c r="C268" s="104"/>
      <c r="D268" s="105"/>
      <c r="E268" s="445" t="s">
        <v>1099</v>
      </c>
      <c r="F268" s="446"/>
      <c r="G268" s="108">
        <f>(G264+G265)*$X$4</f>
        <v>3.5056394999999996</v>
      </c>
      <c r="H268" s="212"/>
      <c r="M268" s="227"/>
      <c r="N268" s="228"/>
    </row>
    <row r="269" spans="1:19" s="69" customFormat="1" ht="15" customHeight="1">
      <c r="A269" s="102"/>
      <c r="B269" s="103"/>
      <c r="C269" s="104"/>
      <c r="D269" s="105"/>
      <c r="E269" s="183"/>
      <c r="F269" s="182" t="s">
        <v>1082</v>
      </c>
      <c r="G269" s="108">
        <f>G267*$V$4</f>
        <v>2.7567682499999999</v>
      </c>
      <c r="H269" s="212"/>
      <c r="M269" s="227"/>
      <c r="N269" s="228"/>
    </row>
    <row r="270" spans="1:19" s="69" customFormat="1" ht="15" customHeight="1">
      <c r="A270" s="102"/>
      <c r="B270" s="103"/>
      <c r="C270" s="104"/>
      <c r="D270" s="105"/>
      <c r="E270" s="183"/>
      <c r="F270" s="182" t="s">
        <v>1083</v>
      </c>
      <c r="G270" s="114">
        <f>$W$4</f>
        <v>0.24229999999999999</v>
      </c>
      <c r="H270" s="212"/>
      <c r="M270" s="227"/>
      <c r="N270" s="228"/>
    </row>
    <row r="271" spans="1:19" s="69" customFormat="1" ht="15" customHeight="1">
      <c r="A271" s="102"/>
      <c r="B271" s="103"/>
      <c r="C271" s="136"/>
      <c r="D271" s="137"/>
      <c r="E271" s="137"/>
      <c r="F271" s="182" t="s">
        <v>1084</v>
      </c>
      <c r="G271" s="134">
        <f>G267+G268+G269</f>
        <v>17.639907749999999</v>
      </c>
      <c r="H271" s="212"/>
      <c r="M271" s="227"/>
      <c r="N271" s="228"/>
    </row>
    <row r="272" spans="1:19" s="69" customFormat="1" ht="15" customHeight="1">
      <c r="A272" s="115"/>
      <c r="B272" s="116"/>
      <c r="C272" s="116"/>
      <c r="D272" s="116"/>
      <c r="E272" s="116"/>
      <c r="F272" s="116"/>
      <c r="G272" s="117"/>
      <c r="H272" s="212"/>
      <c r="M272" s="227"/>
      <c r="N272" s="228"/>
    </row>
    <row r="273" spans="1:14" s="69" customFormat="1" ht="15" customHeight="1">
      <c r="A273" s="95" t="s">
        <v>553</v>
      </c>
      <c r="B273" s="96" t="s">
        <v>554</v>
      </c>
      <c r="C273" s="97" t="s">
        <v>555</v>
      </c>
      <c r="D273" s="98" t="s">
        <v>1135</v>
      </c>
      <c r="E273" s="98"/>
      <c r="F273" s="132"/>
      <c r="G273" s="134"/>
      <c r="H273" s="212"/>
      <c r="M273" s="227"/>
      <c r="N273" s="228"/>
    </row>
    <row r="274" spans="1:14" s="69" customFormat="1" ht="15" customHeight="1">
      <c r="A274" s="102"/>
      <c r="B274" s="103" t="s">
        <v>1141</v>
      </c>
      <c r="C274" s="127" t="s">
        <v>1137</v>
      </c>
      <c r="D274" s="105" t="s">
        <v>1096</v>
      </c>
      <c r="E274" s="123">
        <v>0.5</v>
      </c>
      <c r="F274" s="124">
        <v>5.21</v>
      </c>
      <c r="G274" s="125">
        <f>E274*F274</f>
        <v>2.605</v>
      </c>
      <c r="H274" s="212"/>
      <c r="M274" s="227"/>
      <c r="N274" s="228"/>
    </row>
    <row r="275" spans="1:14" s="69" customFormat="1" ht="15" customHeight="1">
      <c r="A275" s="102"/>
      <c r="B275" s="103" t="s">
        <v>1127</v>
      </c>
      <c r="C275" s="127" t="s">
        <v>1128</v>
      </c>
      <c r="D275" s="105" t="s">
        <v>1096</v>
      </c>
      <c r="E275" s="123">
        <v>0.25</v>
      </c>
      <c r="F275" s="124">
        <v>3.77</v>
      </c>
      <c r="G275" s="125">
        <f>E275*F275</f>
        <v>0.9425</v>
      </c>
      <c r="H275" s="212"/>
      <c r="M275" s="227"/>
      <c r="N275" s="228"/>
    </row>
    <row r="276" spans="1:14" s="69" customFormat="1" ht="15" customHeight="1">
      <c r="A276" s="102"/>
      <c r="B276" s="103" t="s">
        <v>1143</v>
      </c>
      <c r="C276" s="136" t="s">
        <v>552</v>
      </c>
      <c r="D276" s="137" t="s">
        <v>1140</v>
      </c>
      <c r="E276" s="123">
        <v>1</v>
      </c>
      <c r="F276" s="213">
        <v>8.02</v>
      </c>
      <c r="G276" s="125">
        <f>E276*F276</f>
        <v>8.02</v>
      </c>
      <c r="H276" s="212"/>
      <c r="M276" s="227"/>
      <c r="N276" s="228"/>
    </row>
    <row r="277" spans="1:14" s="69" customFormat="1" ht="15" customHeight="1">
      <c r="A277" s="102"/>
      <c r="B277" s="103"/>
      <c r="C277" s="127"/>
      <c r="D277" s="201"/>
      <c r="E277" s="215"/>
      <c r="F277" s="195" t="s">
        <v>1081</v>
      </c>
      <c r="G277" s="125">
        <f>SUM(G274:G276)</f>
        <v>11.567499999999999</v>
      </c>
      <c r="H277" s="212"/>
      <c r="M277" s="227"/>
      <c r="N277" s="228"/>
    </row>
    <row r="278" spans="1:14" s="69" customFormat="1" ht="15" customHeight="1">
      <c r="A278" s="102"/>
      <c r="B278" s="103"/>
      <c r="C278" s="127"/>
      <c r="D278" s="201"/>
      <c r="E278" s="449" t="s">
        <v>1099</v>
      </c>
      <c r="F278" s="450"/>
      <c r="G278" s="125">
        <f>(G274+G275)*$X$4</f>
        <v>3.5056394999999996</v>
      </c>
      <c r="H278" s="212"/>
      <c r="M278" s="227"/>
      <c r="N278" s="228"/>
    </row>
    <row r="279" spans="1:14" s="69" customFormat="1" ht="15" customHeight="1">
      <c r="A279" s="102"/>
      <c r="B279" s="103"/>
      <c r="C279" s="127"/>
      <c r="D279" s="201"/>
      <c r="E279" s="215"/>
      <c r="F279" s="195" t="s">
        <v>1082</v>
      </c>
      <c r="G279" s="125">
        <f>G277*$V$4</f>
        <v>2.8028052499999996</v>
      </c>
      <c r="H279" s="212"/>
      <c r="M279" s="227"/>
      <c r="N279" s="228"/>
    </row>
    <row r="280" spans="1:14" s="69" customFormat="1" ht="15" customHeight="1">
      <c r="A280" s="102"/>
      <c r="B280" s="103"/>
      <c r="C280" s="127"/>
      <c r="D280" s="201"/>
      <c r="E280" s="215"/>
      <c r="F280" s="195" t="s">
        <v>1083</v>
      </c>
      <c r="G280" s="196">
        <f>$W$4</f>
        <v>0.24229999999999999</v>
      </c>
      <c r="H280" s="212"/>
      <c r="M280" s="227"/>
      <c r="N280" s="228"/>
    </row>
    <row r="281" spans="1:14" s="69" customFormat="1" ht="15" customHeight="1">
      <c r="A281" s="102"/>
      <c r="B281" s="103"/>
      <c r="C281" s="136"/>
      <c r="D281" s="137"/>
      <c r="E281" s="137"/>
      <c r="F281" s="195" t="s">
        <v>1084</v>
      </c>
      <c r="G281" s="134">
        <f>G277+G278+G279</f>
        <v>17.875944749999999</v>
      </c>
      <c r="H281" s="212"/>
      <c r="M281" s="227"/>
      <c r="N281" s="228"/>
    </row>
    <row r="282" spans="1:14" s="69" customFormat="1" ht="15" customHeight="1">
      <c r="A282" s="115"/>
      <c r="B282" s="116"/>
      <c r="C282" s="116"/>
      <c r="D282" s="116"/>
      <c r="E282" s="116"/>
      <c r="F282" s="116"/>
      <c r="G282" s="117"/>
      <c r="H282" s="212"/>
      <c r="M282" s="227"/>
      <c r="N282" s="228"/>
    </row>
    <row r="283" spans="1:14" s="69" customFormat="1" ht="15" customHeight="1">
      <c r="A283" s="95" t="s">
        <v>556</v>
      </c>
      <c r="B283" s="96" t="s">
        <v>557</v>
      </c>
      <c r="C283" s="97" t="s">
        <v>558</v>
      </c>
      <c r="D283" s="98" t="s">
        <v>1135</v>
      </c>
      <c r="E283" s="99"/>
      <c r="F283" s="132"/>
      <c r="G283" s="134"/>
      <c r="H283" s="212"/>
      <c r="M283" s="227"/>
      <c r="N283" s="228"/>
    </row>
    <row r="284" spans="1:14" s="69" customFormat="1" ht="15" customHeight="1">
      <c r="A284" s="102"/>
      <c r="B284" s="103" t="s">
        <v>1141</v>
      </c>
      <c r="C284" s="104" t="s">
        <v>1137</v>
      </c>
      <c r="D284" s="105" t="s">
        <v>1096</v>
      </c>
      <c r="E284" s="106">
        <v>0.05</v>
      </c>
      <c r="F284" s="107">
        <v>5.21</v>
      </c>
      <c r="G284" s="108">
        <f>E284*F284</f>
        <v>0.26050000000000001</v>
      </c>
      <c r="H284" s="212"/>
      <c r="M284" s="227"/>
      <c r="N284" s="228"/>
    </row>
    <row r="285" spans="1:14" s="69" customFormat="1" ht="15" customHeight="1">
      <c r="A285" s="102"/>
      <c r="B285" s="103" t="s">
        <v>1127</v>
      </c>
      <c r="C285" s="104" t="s">
        <v>1128</v>
      </c>
      <c r="D285" s="105" t="s">
        <v>1096</v>
      </c>
      <c r="E285" s="106">
        <v>0.05</v>
      </c>
      <c r="F285" s="107">
        <v>3.77</v>
      </c>
      <c r="G285" s="108">
        <f>E285*F285</f>
        <v>0.1885</v>
      </c>
      <c r="H285" s="212"/>
      <c r="M285" s="227"/>
      <c r="N285" s="228"/>
    </row>
    <row r="286" spans="1:14" s="69" customFormat="1" ht="15" customHeight="1">
      <c r="A286" s="102"/>
      <c r="B286" s="103" t="s">
        <v>1143</v>
      </c>
      <c r="C286" s="211" t="s">
        <v>558</v>
      </c>
      <c r="D286" s="137" t="s">
        <v>1140</v>
      </c>
      <c r="E286" s="106">
        <v>1</v>
      </c>
      <c r="F286" s="217">
        <v>6.05</v>
      </c>
      <c r="G286" s="108">
        <f>E286*F286</f>
        <v>6.05</v>
      </c>
      <c r="H286" s="212"/>
      <c r="M286" s="227"/>
      <c r="N286" s="228"/>
    </row>
    <row r="287" spans="1:14" s="69" customFormat="1" ht="15" customHeight="1">
      <c r="A287" s="102"/>
      <c r="B287" s="103"/>
      <c r="C287" s="104"/>
      <c r="D287" s="105"/>
      <c r="E287" s="183"/>
      <c r="F287" s="182" t="s">
        <v>1081</v>
      </c>
      <c r="G287" s="108">
        <f>SUM(G284:G286)</f>
        <v>6.4989999999999997</v>
      </c>
      <c r="H287" s="212"/>
      <c r="M287" s="227"/>
      <c r="N287" s="228"/>
    </row>
    <row r="288" spans="1:14" s="69" customFormat="1" ht="15" customHeight="1">
      <c r="A288" s="102"/>
      <c r="B288" s="103"/>
      <c r="C288" s="104"/>
      <c r="D288" s="105"/>
      <c r="E288" s="445" t="s">
        <v>1099</v>
      </c>
      <c r="F288" s="446"/>
      <c r="G288" s="108">
        <f>(G284+G285)*$X$4</f>
        <v>0.44370179999999998</v>
      </c>
      <c r="H288" s="212"/>
      <c r="M288" s="227"/>
      <c r="N288" s="228"/>
    </row>
    <row r="289" spans="1:14" s="69" customFormat="1" ht="15" customHeight="1">
      <c r="A289" s="102"/>
      <c r="B289" s="103"/>
      <c r="C289" s="104"/>
      <c r="D289" s="105"/>
      <c r="E289" s="183"/>
      <c r="F289" s="182" t="s">
        <v>1082</v>
      </c>
      <c r="G289" s="108">
        <f>G287*$V$4</f>
        <v>1.5747076999999998</v>
      </c>
      <c r="H289" s="212"/>
      <c r="M289" s="227"/>
      <c r="N289" s="228"/>
    </row>
    <row r="290" spans="1:14" s="69" customFormat="1" ht="15" customHeight="1">
      <c r="A290" s="102"/>
      <c r="B290" s="103"/>
      <c r="C290" s="104"/>
      <c r="D290" s="105"/>
      <c r="E290" s="183"/>
      <c r="F290" s="182" t="s">
        <v>1083</v>
      </c>
      <c r="G290" s="114">
        <f>$W$4</f>
        <v>0.24229999999999999</v>
      </c>
      <c r="H290" s="212"/>
      <c r="M290" s="227"/>
      <c r="N290" s="228"/>
    </row>
    <row r="291" spans="1:14" s="69" customFormat="1" ht="15" customHeight="1">
      <c r="A291" s="102"/>
      <c r="B291" s="103"/>
      <c r="C291" s="136"/>
      <c r="D291" s="137"/>
      <c r="E291" s="137"/>
      <c r="F291" s="182" t="s">
        <v>1084</v>
      </c>
      <c r="G291" s="134">
        <f>G287+G288+G289</f>
        <v>8.5174094999999994</v>
      </c>
      <c r="H291" s="212"/>
      <c r="M291" s="227"/>
      <c r="N291" s="228"/>
    </row>
    <row r="292" spans="1:14" s="69" customFormat="1" ht="15" customHeight="1">
      <c r="A292" s="115"/>
      <c r="B292" s="116"/>
      <c r="C292" s="116"/>
      <c r="D292" s="116"/>
      <c r="E292" s="116"/>
      <c r="F292" s="116"/>
      <c r="G292" s="117"/>
      <c r="H292" s="212"/>
      <c r="M292" s="227"/>
      <c r="N292" s="228"/>
    </row>
    <row r="293" spans="1:14" s="69" customFormat="1" ht="15" customHeight="1">
      <c r="A293" s="95" t="s">
        <v>559</v>
      </c>
      <c r="B293" s="96" t="s">
        <v>560</v>
      </c>
      <c r="C293" s="97" t="s">
        <v>561</v>
      </c>
      <c r="D293" s="98" t="s">
        <v>1135</v>
      </c>
      <c r="E293" s="98"/>
      <c r="F293" s="132"/>
      <c r="G293" s="134"/>
      <c r="H293" s="212"/>
      <c r="M293" s="227"/>
      <c r="N293" s="228"/>
    </row>
    <row r="294" spans="1:14" s="69" customFormat="1" ht="15" customHeight="1">
      <c r="A294" s="102"/>
      <c r="B294" s="103" t="s">
        <v>1141</v>
      </c>
      <c r="C294" s="104" t="s">
        <v>1137</v>
      </c>
      <c r="D294" s="105" t="s">
        <v>1096</v>
      </c>
      <c r="E294" s="106">
        <v>0.05</v>
      </c>
      <c r="F294" s="107">
        <v>5.21</v>
      </c>
      <c r="G294" s="108">
        <f>E294*F294</f>
        <v>0.26050000000000001</v>
      </c>
      <c r="H294" s="212"/>
      <c r="M294" s="227"/>
      <c r="N294" s="228"/>
    </row>
    <row r="295" spans="1:14" s="69" customFormat="1" ht="15" customHeight="1">
      <c r="A295" s="102"/>
      <c r="B295" s="103" t="s">
        <v>1127</v>
      </c>
      <c r="C295" s="104" t="s">
        <v>1128</v>
      </c>
      <c r="D295" s="105" t="s">
        <v>1096</v>
      </c>
      <c r="E295" s="106">
        <v>0.05</v>
      </c>
      <c r="F295" s="107">
        <v>3.77</v>
      </c>
      <c r="G295" s="108">
        <f>E295*F295</f>
        <v>0.1885</v>
      </c>
      <c r="H295" s="212"/>
      <c r="M295" s="227"/>
      <c r="N295" s="228"/>
    </row>
    <row r="296" spans="1:14" s="69" customFormat="1" ht="15" customHeight="1">
      <c r="A296" s="102"/>
      <c r="B296" s="103" t="s">
        <v>1143</v>
      </c>
      <c r="C296" s="211" t="s">
        <v>561</v>
      </c>
      <c r="D296" s="137" t="s">
        <v>1140</v>
      </c>
      <c r="E296" s="106">
        <v>1</v>
      </c>
      <c r="F296" s="217">
        <v>8.6199999999999992</v>
      </c>
      <c r="G296" s="108">
        <f>E296*F296</f>
        <v>8.6199999999999992</v>
      </c>
      <c r="H296" s="212"/>
      <c r="M296" s="227"/>
      <c r="N296" s="228"/>
    </row>
    <row r="297" spans="1:14" s="69" customFormat="1" ht="15" customHeight="1">
      <c r="A297" s="102"/>
      <c r="B297" s="103"/>
      <c r="C297" s="104"/>
      <c r="D297" s="105"/>
      <c r="E297" s="183"/>
      <c r="F297" s="182" t="s">
        <v>1081</v>
      </c>
      <c r="G297" s="108">
        <f>SUM(G294:G296)</f>
        <v>9.0689999999999991</v>
      </c>
      <c r="H297" s="212"/>
      <c r="M297" s="227"/>
      <c r="N297" s="228"/>
    </row>
    <row r="298" spans="1:14" s="69" customFormat="1" ht="15" customHeight="1">
      <c r="A298" s="102"/>
      <c r="B298" s="103"/>
      <c r="C298" s="104"/>
      <c r="D298" s="105"/>
      <c r="E298" s="445" t="s">
        <v>1099</v>
      </c>
      <c r="F298" s="446"/>
      <c r="G298" s="108">
        <f>(G294+G295)*$X$4</f>
        <v>0.44370179999999998</v>
      </c>
      <c r="H298" s="212"/>
      <c r="M298" s="227"/>
      <c r="N298" s="228"/>
    </row>
    <row r="299" spans="1:14" s="69" customFormat="1" ht="15" customHeight="1">
      <c r="A299" s="102"/>
      <c r="B299" s="103"/>
      <c r="C299" s="104"/>
      <c r="D299" s="105"/>
      <c r="E299" s="183"/>
      <c r="F299" s="182" t="s">
        <v>1082</v>
      </c>
      <c r="G299" s="108">
        <f>G297*$V$4</f>
        <v>2.1974186999999996</v>
      </c>
      <c r="H299" s="212"/>
      <c r="M299" s="227"/>
      <c r="N299" s="228"/>
    </row>
    <row r="300" spans="1:14" s="69" customFormat="1" ht="15" customHeight="1">
      <c r="A300" s="102"/>
      <c r="B300" s="103"/>
      <c r="C300" s="104"/>
      <c r="D300" s="105"/>
      <c r="E300" s="183"/>
      <c r="F300" s="182" t="s">
        <v>1083</v>
      </c>
      <c r="G300" s="114">
        <f>$W$4</f>
        <v>0.24229999999999999</v>
      </c>
      <c r="H300" s="212"/>
      <c r="M300" s="227"/>
      <c r="N300" s="228"/>
    </row>
    <row r="301" spans="1:14" s="69" customFormat="1" ht="15" customHeight="1">
      <c r="A301" s="102"/>
      <c r="B301" s="103"/>
      <c r="C301" s="136"/>
      <c r="D301" s="137"/>
      <c r="E301" s="137"/>
      <c r="F301" s="182" t="s">
        <v>1084</v>
      </c>
      <c r="G301" s="134">
        <f>G297+G298+G299</f>
        <v>11.710120499999999</v>
      </c>
      <c r="H301" s="212"/>
      <c r="M301" s="227"/>
      <c r="N301" s="228"/>
    </row>
    <row r="302" spans="1:14" s="69" customFormat="1" ht="12.75">
      <c r="A302" s="115"/>
      <c r="B302" s="116"/>
      <c r="C302" s="116"/>
      <c r="D302" s="116"/>
      <c r="E302" s="116"/>
      <c r="F302" s="116"/>
      <c r="G302" s="117"/>
      <c r="H302" s="212"/>
      <c r="M302" s="227"/>
      <c r="N302" s="228"/>
    </row>
    <row r="303" spans="1:14" s="69" customFormat="1" ht="29.25" customHeight="1">
      <c r="A303" s="95" t="s">
        <v>562</v>
      </c>
      <c r="B303" s="96">
        <v>171141</v>
      </c>
      <c r="C303" s="97" t="s">
        <v>1167</v>
      </c>
      <c r="D303" s="98" t="s">
        <v>1135</v>
      </c>
      <c r="E303" s="98"/>
      <c r="F303" s="132"/>
      <c r="G303" s="134"/>
      <c r="H303" s="212"/>
      <c r="M303" s="227"/>
      <c r="N303" s="228"/>
    </row>
    <row r="304" spans="1:14" s="69" customFormat="1" ht="15" customHeight="1">
      <c r="A304" s="102"/>
      <c r="B304" s="103" t="s">
        <v>1141</v>
      </c>
      <c r="C304" s="104" t="s">
        <v>1142</v>
      </c>
      <c r="D304" s="105" t="s">
        <v>1096</v>
      </c>
      <c r="E304" s="106">
        <v>0.1</v>
      </c>
      <c r="F304" s="107">
        <v>5.73</v>
      </c>
      <c r="G304" s="108">
        <f>E304*F304</f>
        <v>0.57300000000000006</v>
      </c>
      <c r="H304" s="212"/>
      <c r="M304" s="227"/>
      <c r="N304" s="228"/>
    </row>
    <row r="305" spans="1:14" s="69" customFormat="1" ht="15" customHeight="1">
      <c r="A305" s="102"/>
      <c r="B305" s="103" t="s">
        <v>1127</v>
      </c>
      <c r="C305" s="104" t="s">
        <v>1128</v>
      </c>
      <c r="D305" s="105" t="s">
        <v>1096</v>
      </c>
      <c r="E305" s="106">
        <v>0.05</v>
      </c>
      <c r="F305" s="107">
        <v>4.1399999999999997</v>
      </c>
      <c r="G305" s="108">
        <f>E305*F305</f>
        <v>0.20699999999999999</v>
      </c>
      <c r="H305" s="212"/>
      <c r="M305" s="227"/>
      <c r="N305" s="228"/>
    </row>
    <row r="306" spans="1:14" s="69" customFormat="1" ht="15" customHeight="1">
      <c r="A306" s="102"/>
      <c r="B306" s="103" t="s">
        <v>1168</v>
      </c>
      <c r="C306" s="211" t="s">
        <v>1167</v>
      </c>
      <c r="D306" s="137" t="s">
        <v>1140</v>
      </c>
      <c r="E306" s="106">
        <v>1</v>
      </c>
      <c r="F306" s="217">
        <v>6.74</v>
      </c>
      <c r="G306" s="108">
        <f>E306*F306</f>
        <v>6.74</v>
      </c>
      <c r="H306" s="212"/>
      <c r="M306" s="227"/>
      <c r="N306" s="228"/>
    </row>
    <row r="307" spans="1:14" s="69" customFormat="1" ht="15" customHeight="1">
      <c r="A307" s="102"/>
      <c r="B307" s="103"/>
      <c r="C307" s="104"/>
      <c r="D307" s="105"/>
      <c r="E307" s="183"/>
      <c r="F307" s="182" t="s">
        <v>1081</v>
      </c>
      <c r="G307" s="108">
        <f>SUM(G304:G306)</f>
        <v>7.5200000000000005</v>
      </c>
      <c r="H307" s="212"/>
      <c r="M307" s="227"/>
      <c r="N307" s="228"/>
    </row>
    <row r="308" spans="1:14" s="69" customFormat="1" ht="15" customHeight="1">
      <c r="A308" s="102"/>
      <c r="B308" s="103"/>
      <c r="C308" s="104"/>
      <c r="D308" s="105"/>
      <c r="E308" s="445" t="s">
        <v>1099</v>
      </c>
      <c r="F308" s="446"/>
      <c r="G308" s="108">
        <f>(G304+G305)*$X$4</f>
        <v>0.77079600000000004</v>
      </c>
      <c r="H308" s="212"/>
      <c r="M308" s="227"/>
      <c r="N308" s="228"/>
    </row>
    <row r="309" spans="1:14" s="69" customFormat="1" ht="15" customHeight="1">
      <c r="A309" s="102"/>
      <c r="B309" s="103"/>
      <c r="C309" s="104"/>
      <c r="D309" s="105"/>
      <c r="E309" s="183"/>
      <c r="F309" s="182" t="s">
        <v>1082</v>
      </c>
      <c r="G309" s="108">
        <f>G307*$V$4</f>
        <v>1.8220959999999999</v>
      </c>
      <c r="H309" s="212"/>
      <c r="M309" s="227"/>
      <c r="N309" s="228"/>
    </row>
    <row r="310" spans="1:14" s="69" customFormat="1" ht="15" customHeight="1">
      <c r="A310" s="102"/>
      <c r="B310" s="103"/>
      <c r="C310" s="104"/>
      <c r="D310" s="105"/>
      <c r="E310" s="183"/>
      <c r="F310" s="182" t="s">
        <v>1083</v>
      </c>
      <c r="G310" s="114">
        <f>$W$4</f>
        <v>0.24229999999999999</v>
      </c>
      <c r="H310" s="212"/>
      <c r="M310" s="227"/>
      <c r="N310" s="228"/>
    </row>
    <row r="311" spans="1:14" s="69" customFormat="1" ht="15" customHeight="1">
      <c r="A311" s="102"/>
      <c r="B311" s="103"/>
      <c r="C311" s="136"/>
      <c r="D311" s="137"/>
      <c r="E311" s="137"/>
      <c r="F311" s="182" t="s">
        <v>1084</v>
      </c>
      <c r="G311" s="134">
        <f>G307+G308+G309</f>
        <v>10.112892</v>
      </c>
      <c r="H311" s="212"/>
      <c r="M311" s="227"/>
      <c r="N311" s="228"/>
    </row>
    <row r="312" spans="1:14" s="69" customFormat="1" ht="15" customHeight="1">
      <c r="A312" s="115"/>
      <c r="B312" s="116"/>
      <c r="C312" s="116"/>
      <c r="D312" s="116"/>
      <c r="E312" s="116"/>
      <c r="F312" s="116"/>
      <c r="G312" s="117"/>
      <c r="H312" s="212"/>
      <c r="M312" s="227"/>
      <c r="N312" s="228"/>
    </row>
    <row r="313" spans="1:14" s="69" customFormat="1" ht="15" hidden="1" customHeight="1">
      <c r="A313" s="115"/>
      <c r="B313" s="116"/>
      <c r="C313" s="116"/>
      <c r="D313" s="116"/>
      <c r="E313" s="116"/>
      <c r="F313" s="116"/>
      <c r="G313" s="117"/>
      <c r="H313" s="212"/>
      <c r="M313" s="227"/>
      <c r="N313" s="228"/>
    </row>
    <row r="314" spans="1:14" s="69" customFormat="1" ht="33" customHeight="1">
      <c r="A314" s="95" t="s">
        <v>565</v>
      </c>
      <c r="B314" s="96">
        <v>171068</v>
      </c>
      <c r="C314" s="97" t="s">
        <v>567</v>
      </c>
      <c r="D314" s="98" t="s">
        <v>1135</v>
      </c>
      <c r="E314" s="98"/>
      <c r="F314" s="132"/>
      <c r="G314" s="134"/>
      <c r="H314" s="212"/>
      <c r="M314" s="227"/>
      <c r="N314" s="228"/>
    </row>
    <row r="315" spans="1:14" s="69" customFormat="1" ht="15" customHeight="1">
      <c r="A315" s="102"/>
      <c r="B315" s="103" t="s">
        <v>1141</v>
      </c>
      <c r="C315" s="104" t="s">
        <v>1142</v>
      </c>
      <c r="D315" s="105" t="s">
        <v>1096</v>
      </c>
      <c r="E315" s="106">
        <v>1.2</v>
      </c>
      <c r="F315" s="107">
        <v>5.73</v>
      </c>
      <c r="G315" s="108">
        <f>E315*F315</f>
        <v>6.8760000000000003</v>
      </c>
      <c r="H315" s="212"/>
      <c r="M315" s="227"/>
      <c r="N315" s="228"/>
    </row>
    <row r="316" spans="1:14" s="69" customFormat="1" ht="15" customHeight="1">
      <c r="A316" s="102"/>
      <c r="B316" s="103" t="s">
        <v>1127</v>
      </c>
      <c r="C316" s="104" t="s">
        <v>1128</v>
      </c>
      <c r="D316" s="105" t="s">
        <v>1096</v>
      </c>
      <c r="E316" s="106">
        <v>0.6</v>
      </c>
      <c r="F316" s="107">
        <v>4.1399999999999997</v>
      </c>
      <c r="G316" s="108">
        <f>E316*F316</f>
        <v>2.4839999999999995</v>
      </c>
      <c r="H316" s="212"/>
      <c r="M316" s="227"/>
      <c r="N316" s="228"/>
    </row>
    <row r="317" spans="1:14" s="69" customFormat="1" ht="15" customHeight="1">
      <c r="A317" s="102"/>
      <c r="B317" s="103" t="s">
        <v>1169</v>
      </c>
      <c r="C317" s="211" t="s">
        <v>567</v>
      </c>
      <c r="D317" s="137" t="s">
        <v>1140</v>
      </c>
      <c r="E317" s="106">
        <v>1</v>
      </c>
      <c r="F317" s="217">
        <v>50.2</v>
      </c>
      <c r="G317" s="108">
        <f>E317*F317</f>
        <v>50.2</v>
      </c>
      <c r="H317" s="212"/>
      <c r="M317" s="227"/>
      <c r="N317" s="228"/>
    </row>
    <row r="318" spans="1:14" ht="15" customHeight="1">
      <c r="A318" s="102"/>
      <c r="B318" s="103"/>
      <c r="C318" s="104"/>
      <c r="D318" s="105"/>
      <c r="E318" s="183"/>
      <c r="F318" s="182" t="s">
        <v>1081</v>
      </c>
      <c r="G318" s="108">
        <f>SUM(G315:G317)</f>
        <v>59.56</v>
      </c>
      <c r="H318" s="177"/>
    </row>
    <row r="319" spans="1:14" ht="15" customHeight="1">
      <c r="A319" s="102"/>
      <c r="B319" s="103"/>
      <c r="C319" s="104"/>
      <c r="D319" s="105"/>
      <c r="E319" s="445" t="s">
        <v>1099</v>
      </c>
      <c r="F319" s="446"/>
      <c r="G319" s="108">
        <f>(G315+G316)*$X$4</f>
        <v>9.2495519999999996</v>
      </c>
      <c r="H319" s="177"/>
    </row>
    <row r="320" spans="1:14" ht="15" customHeight="1">
      <c r="A320" s="102"/>
      <c r="B320" s="103"/>
      <c r="C320" s="104"/>
      <c r="D320" s="105"/>
      <c r="E320" s="183"/>
      <c r="F320" s="182" t="s">
        <v>1082</v>
      </c>
      <c r="G320" s="108">
        <f>G318*$V$4</f>
        <v>14.431388</v>
      </c>
      <c r="H320" s="177"/>
    </row>
    <row r="321" spans="1:14" ht="15" customHeight="1">
      <c r="A321" s="102"/>
      <c r="B321" s="103"/>
      <c r="C321" s="104"/>
      <c r="D321" s="105"/>
      <c r="E321" s="183"/>
      <c r="F321" s="182" t="s">
        <v>1083</v>
      </c>
      <c r="G321" s="114">
        <f>$W$4</f>
        <v>0.24229999999999999</v>
      </c>
      <c r="H321" s="177"/>
    </row>
    <row r="322" spans="1:14" ht="15" customHeight="1">
      <c r="A322" s="102"/>
      <c r="B322" s="103"/>
      <c r="C322" s="136"/>
      <c r="D322" s="137"/>
      <c r="E322" s="137"/>
      <c r="F322" s="182" t="s">
        <v>1084</v>
      </c>
      <c r="G322" s="134">
        <f>G318+G319+G320</f>
        <v>83.240939999999995</v>
      </c>
      <c r="H322" s="177"/>
    </row>
    <row r="323" spans="1:14" ht="15" customHeight="1">
      <c r="A323" s="115"/>
      <c r="B323" s="116"/>
      <c r="C323" s="116"/>
      <c r="D323" s="116"/>
      <c r="E323" s="116"/>
      <c r="F323" s="116"/>
      <c r="G323" s="117"/>
      <c r="H323" s="177"/>
    </row>
    <row r="324" spans="1:14" s="69" customFormat="1" ht="15" hidden="1" customHeight="1">
      <c r="A324" s="95" t="s">
        <v>568</v>
      </c>
      <c r="B324" s="96" t="s">
        <v>685</v>
      </c>
      <c r="C324" s="97" t="s">
        <v>569</v>
      </c>
      <c r="D324" s="98" t="s">
        <v>1144</v>
      </c>
      <c r="E324" s="99"/>
      <c r="F324" s="137"/>
      <c r="G324" s="133"/>
      <c r="H324" s="212"/>
      <c r="M324" s="227"/>
      <c r="N324" s="228"/>
    </row>
    <row r="325" spans="1:14" ht="15" hidden="1" customHeight="1">
      <c r="A325" s="102"/>
      <c r="B325" s="103" t="s">
        <v>1141</v>
      </c>
      <c r="C325" s="121" t="s">
        <v>1142</v>
      </c>
      <c r="D325" s="122" t="s">
        <v>1129</v>
      </c>
      <c r="E325" s="128">
        <v>0.05</v>
      </c>
      <c r="F325" s="135">
        <v>5.21</v>
      </c>
      <c r="G325" s="130">
        <f>E325*F325</f>
        <v>0.26050000000000001</v>
      </c>
      <c r="H325" s="177"/>
    </row>
    <row r="326" spans="1:14" ht="15" hidden="1" customHeight="1">
      <c r="A326" s="102"/>
      <c r="B326" s="103" t="s">
        <v>1127</v>
      </c>
      <c r="C326" s="121" t="s">
        <v>1128</v>
      </c>
      <c r="D326" s="122" t="s">
        <v>1129</v>
      </c>
      <c r="E326" s="128">
        <v>2.5000000000000001E-2</v>
      </c>
      <c r="F326" s="135">
        <v>3.77</v>
      </c>
      <c r="G326" s="130">
        <f>E326*F326</f>
        <v>9.425E-2</v>
      </c>
      <c r="H326" s="177"/>
    </row>
    <row r="327" spans="1:14" ht="15" hidden="1" customHeight="1">
      <c r="A327" s="102"/>
      <c r="B327" s="103" t="s">
        <v>1143</v>
      </c>
      <c r="C327" s="229" t="s">
        <v>569</v>
      </c>
      <c r="D327" s="110" t="s">
        <v>1144</v>
      </c>
      <c r="E327" s="128">
        <v>1</v>
      </c>
      <c r="F327" s="230">
        <v>0.2</v>
      </c>
      <c r="G327" s="130">
        <f>E327*F327</f>
        <v>0.2</v>
      </c>
      <c r="H327" s="177"/>
    </row>
    <row r="328" spans="1:14" ht="15" hidden="1" customHeight="1">
      <c r="A328" s="102"/>
      <c r="B328" s="103"/>
      <c r="C328" s="121"/>
      <c r="D328" s="122"/>
      <c r="E328" s="128"/>
      <c r="F328" s="129" t="s">
        <v>1081</v>
      </c>
      <c r="G328" s="130">
        <f>SUM(G325:G327)</f>
        <v>0.55475000000000008</v>
      </c>
      <c r="H328" s="177"/>
    </row>
    <row r="329" spans="1:14" ht="15" hidden="1" customHeight="1">
      <c r="A329" s="102"/>
      <c r="B329" s="103"/>
      <c r="C329" s="121"/>
      <c r="D329" s="122"/>
      <c r="E329" s="451" t="s">
        <v>1099</v>
      </c>
      <c r="F329" s="452"/>
      <c r="G329" s="125">
        <f>(G325+G326)*$X$4</f>
        <v>0.35056395000000001</v>
      </c>
      <c r="H329" s="177"/>
    </row>
    <row r="330" spans="1:14" ht="15" hidden="1" customHeight="1">
      <c r="A330" s="102"/>
      <c r="B330" s="103"/>
      <c r="C330" s="121"/>
      <c r="D330" s="122"/>
      <c r="E330" s="128"/>
      <c r="F330" s="129" t="s">
        <v>1082</v>
      </c>
      <c r="G330" s="125">
        <f>G328*$V$4</f>
        <v>0.13441592500000002</v>
      </c>
      <c r="H330" s="177"/>
    </row>
    <row r="331" spans="1:14" ht="15" hidden="1" customHeight="1">
      <c r="A331" s="102"/>
      <c r="B331" s="103"/>
      <c r="C331" s="121"/>
      <c r="D331" s="122"/>
      <c r="E331" s="128"/>
      <c r="F331" s="129" t="s">
        <v>1083</v>
      </c>
      <c r="G331" s="196">
        <f>$W$4</f>
        <v>0.24229999999999999</v>
      </c>
      <c r="H331" s="177"/>
    </row>
    <row r="332" spans="1:14" ht="15" hidden="1" customHeight="1">
      <c r="A332" s="102"/>
      <c r="B332" s="103"/>
      <c r="C332" s="136"/>
      <c r="D332" s="137"/>
      <c r="E332" s="132"/>
      <c r="F332" s="129" t="s">
        <v>1084</v>
      </c>
      <c r="G332" s="134">
        <f>G328+G329+G330</f>
        <v>1.0397298750000001</v>
      </c>
      <c r="H332" s="177"/>
    </row>
    <row r="333" spans="1:14" ht="15" hidden="1" customHeight="1">
      <c r="A333" s="115"/>
      <c r="B333" s="116"/>
      <c r="C333" s="116"/>
      <c r="D333" s="116"/>
      <c r="E333" s="116"/>
      <c r="F333" s="116"/>
      <c r="G333" s="117"/>
      <c r="H333" s="177"/>
    </row>
    <row r="334" spans="1:14" s="69" customFormat="1" ht="15" hidden="1" customHeight="1">
      <c r="A334" s="95" t="s">
        <v>570</v>
      </c>
      <c r="B334" s="96" t="s">
        <v>688</v>
      </c>
      <c r="C334" s="97" t="s">
        <v>571</v>
      </c>
      <c r="D334" s="98" t="s">
        <v>1144</v>
      </c>
      <c r="E334" s="99"/>
      <c r="F334" s="137"/>
      <c r="G334" s="133"/>
      <c r="H334" s="212"/>
      <c r="M334" s="227"/>
      <c r="N334" s="228"/>
    </row>
    <row r="335" spans="1:14" ht="15" hidden="1" customHeight="1">
      <c r="A335" s="102"/>
      <c r="B335" s="103" t="s">
        <v>1143</v>
      </c>
      <c r="C335" s="229" t="s">
        <v>571</v>
      </c>
      <c r="D335" s="110" t="s">
        <v>1144</v>
      </c>
      <c r="E335" s="128">
        <v>1</v>
      </c>
      <c r="F335" s="230">
        <v>0.1</v>
      </c>
      <c r="G335" s="130">
        <f>E335*F335</f>
        <v>0.1</v>
      </c>
      <c r="H335" s="177"/>
    </row>
    <row r="336" spans="1:14" ht="15" hidden="1" customHeight="1">
      <c r="A336" s="102"/>
      <c r="B336" s="103"/>
      <c r="C336" s="121"/>
      <c r="D336" s="122"/>
      <c r="E336" s="128"/>
      <c r="F336" s="129" t="s">
        <v>1081</v>
      </c>
      <c r="G336" s="130">
        <f>SUM(G335:G335)</f>
        <v>0.1</v>
      </c>
      <c r="H336" s="177"/>
    </row>
    <row r="337" spans="1:14" ht="15" hidden="1" customHeight="1">
      <c r="A337" s="102"/>
      <c r="B337" s="103"/>
      <c r="C337" s="121"/>
      <c r="D337" s="122"/>
      <c r="E337" s="128"/>
      <c r="F337" s="129" t="s">
        <v>1082</v>
      </c>
      <c r="G337" s="130">
        <f>G336*$V$4</f>
        <v>2.4230000000000002E-2</v>
      </c>
      <c r="H337" s="177"/>
    </row>
    <row r="338" spans="1:14" ht="15" hidden="1" customHeight="1">
      <c r="A338" s="102"/>
      <c r="B338" s="103"/>
      <c r="C338" s="121"/>
      <c r="D338" s="122"/>
      <c r="E338" s="128"/>
      <c r="F338" s="129" t="s">
        <v>1083</v>
      </c>
      <c r="G338" s="131">
        <f>$W$4</f>
        <v>0.24229999999999999</v>
      </c>
      <c r="H338" s="177"/>
    </row>
    <row r="339" spans="1:14" ht="15" hidden="1" customHeight="1">
      <c r="A339" s="102"/>
      <c r="B339" s="103"/>
      <c r="C339" s="136"/>
      <c r="D339" s="137"/>
      <c r="E339" s="132"/>
      <c r="F339" s="129" t="s">
        <v>1084</v>
      </c>
      <c r="G339" s="133">
        <f>G336+G337</f>
        <v>0.12423000000000001</v>
      </c>
      <c r="H339" s="177"/>
    </row>
    <row r="340" spans="1:14" ht="15" hidden="1" customHeight="1">
      <c r="A340" s="115"/>
      <c r="B340" s="116"/>
      <c r="C340" s="116"/>
      <c r="D340" s="116"/>
      <c r="E340" s="116"/>
      <c r="F340" s="116"/>
      <c r="G340" s="117"/>
      <c r="H340" s="177"/>
    </row>
    <row r="341" spans="1:14" s="69" customFormat="1" ht="15" hidden="1" customHeight="1">
      <c r="A341" s="95" t="s">
        <v>572</v>
      </c>
      <c r="B341" s="96" t="s">
        <v>694</v>
      </c>
      <c r="C341" s="97" t="s">
        <v>573</v>
      </c>
      <c r="D341" s="98" t="s">
        <v>1144</v>
      </c>
      <c r="E341" s="99"/>
      <c r="F341" s="137"/>
      <c r="G341" s="133"/>
      <c r="H341" s="212"/>
      <c r="M341" s="227"/>
      <c r="N341" s="228"/>
    </row>
    <row r="342" spans="1:14" ht="15" hidden="1" customHeight="1">
      <c r="A342" s="102"/>
      <c r="B342" s="103" t="s">
        <v>1143</v>
      </c>
      <c r="C342" s="229" t="s">
        <v>571</v>
      </c>
      <c r="D342" s="110" t="s">
        <v>1144</v>
      </c>
      <c r="E342" s="128">
        <v>1</v>
      </c>
      <c r="F342" s="230">
        <v>0.09</v>
      </c>
      <c r="G342" s="130">
        <f>E342*F342</f>
        <v>0.09</v>
      </c>
      <c r="H342" s="177"/>
    </row>
    <row r="343" spans="1:14" ht="15" hidden="1" customHeight="1">
      <c r="A343" s="102"/>
      <c r="B343" s="103"/>
      <c r="C343" s="121"/>
      <c r="D343" s="122"/>
      <c r="E343" s="128"/>
      <c r="F343" s="129" t="s">
        <v>1081</v>
      </c>
      <c r="G343" s="130">
        <f>SUM(G342:G342)</f>
        <v>0.09</v>
      </c>
      <c r="H343" s="177"/>
    </row>
    <row r="344" spans="1:14" ht="15" hidden="1" customHeight="1">
      <c r="A344" s="102"/>
      <c r="B344" s="103"/>
      <c r="C344" s="121"/>
      <c r="D344" s="122"/>
      <c r="E344" s="128"/>
      <c r="F344" s="129" t="s">
        <v>1082</v>
      </c>
      <c r="G344" s="130">
        <f>G343*$V$4</f>
        <v>2.1806999999999997E-2</v>
      </c>
      <c r="H344" s="177"/>
    </row>
    <row r="345" spans="1:14" ht="15" hidden="1" customHeight="1">
      <c r="A345" s="102"/>
      <c r="B345" s="103"/>
      <c r="C345" s="121"/>
      <c r="D345" s="122"/>
      <c r="E345" s="128"/>
      <c r="F345" s="129" t="s">
        <v>1083</v>
      </c>
      <c r="G345" s="131">
        <f>$W$4</f>
        <v>0.24229999999999999</v>
      </c>
      <c r="H345" s="177"/>
    </row>
    <row r="346" spans="1:14" ht="15" hidden="1" customHeight="1">
      <c r="A346" s="102"/>
      <c r="B346" s="103"/>
      <c r="C346" s="136"/>
      <c r="D346" s="137"/>
      <c r="E346" s="132"/>
      <c r="F346" s="129" t="s">
        <v>1084</v>
      </c>
      <c r="G346" s="133">
        <f>G343+G344</f>
        <v>0.11180699999999999</v>
      </c>
      <c r="H346" s="177"/>
    </row>
    <row r="347" spans="1:14" ht="15" hidden="1" customHeight="1">
      <c r="A347" s="115"/>
      <c r="B347" s="116"/>
      <c r="C347" s="116"/>
      <c r="D347" s="116"/>
      <c r="E347" s="116"/>
      <c r="F347" s="116"/>
      <c r="G347" s="117"/>
      <c r="H347" s="177"/>
    </row>
    <row r="348" spans="1:14" s="69" customFormat="1" ht="30" customHeight="1">
      <c r="A348" s="95" t="s">
        <v>574</v>
      </c>
      <c r="B348" s="96">
        <v>171060</v>
      </c>
      <c r="C348" s="97" t="s">
        <v>1170</v>
      </c>
      <c r="D348" s="98" t="s">
        <v>1135</v>
      </c>
      <c r="E348" s="98"/>
      <c r="F348" s="137"/>
      <c r="G348" s="224"/>
      <c r="H348" s="212"/>
      <c r="M348" s="227"/>
      <c r="N348" s="228"/>
    </row>
    <row r="349" spans="1:14" ht="15" customHeight="1">
      <c r="A349" s="102"/>
      <c r="B349" s="103" t="s">
        <v>1141</v>
      </c>
      <c r="C349" s="104" t="s">
        <v>1137</v>
      </c>
      <c r="D349" s="105" t="s">
        <v>1096</v>
      </c>
      <c r="E349" s="106">
        <v>0.4</v>
      </c>
      <c r="F349" s="107">
        <v>5.73</v>
      </c>
      <c r="G349" s="108">
        <f>E349*F349</f>
        <v>2.2920000000000003</v>
      </c>
      <c r="H349" s="177"/>
    </row>
    <row r="350" spans="1:14" ht="15" customHeight="1">
      <c r="A350" s="102"/>
      <c r="B350" s="103" t="s">
        <v>1127</v>
      </c>
      <c r="C350" s="104" t="s">
        <v>1128</v>
      </c>
      <c r="D350" s="105" t="s">
        <v>1096</v>
      </c>
      <c r="E350" s="106">
        <v>0.2</v>
      </c>
      <c r="F350" s="107">
        <v>4.1399999999999997</v>
      </c>
      <c r="G350" s="108">
        <f>E350*F350</f>
        <v>0.82799999999999996</v>
      </c>
      <c r="H350" s="177"/>
    </row>
    <row r="351" spans="1:14" ht="15" customHeight="1">
      <c r="A351" s="102"/>
      <c r="B351" s="103" t="s">
        <v>1171</v>
      </c>
      <c r="C351" s="211" t="s">
        <v>1170</v>
      </c>
      <c r="D351" s="137" t="s">
        <v>1140</v>
      </c>
      <c r="E351" s="106">
        <v>1</v>
      </c>
      <c r="F351" s="217">
        <v>7.56</v>
      </c>
      <c r="G351" s="108">
        <f>E351*F351</f>
        <v>7.56</v>
      </c>
      <c r="H351" s="177"/>
    </row>
    <row r="352" spans="1:14" ht="15" customHeight="1">
      <c r="A352" s="102"/>
      <c r="B352" s="103"/>
      <c r="C352" s="104"/>
      <c r="D352" s="105"/>
      <c r="E352" s="183"/>
      <c r="F352" s="182" t="s">
        <v>1081</v>
      </c>
      <c r="G352" s="108">
        <f>SUM(G349:G351)</f>
        <v>10.68</v>
      </c>
      <c r="H352" s="177"/>
    </row>
    <row r="353" spans="1:14" ht="15" customHeight="1">
      <c r="A353" s="102"/>
      <c r="B353" s="103"/>
      <c r="C353" s="104"/>
      <c r="D353" s="105"/>
      <c r="E353" s="445" t="s">
        <v>1099</v>
      </c>
      <c r="F353" s="446"/>
      <c r="G353" s="108">
        <f>(G349+G350)*$X$4</f>
        <v>3.0831840000000001</v>
      </c>
      <c r="H353" s="177"/>
    </row>
    <row r="354" spans="1:14" ht="15" customHeight="1">
      <c r="A354" s="102"/>
      <c r="B354" s="103"/>
      <c r="C354" s="104"/>
      <c r="D354" s="105"/>
      <c r="E354" s="183"/>
      <c r="F354" s="182" t="s">
        <v>1082</v>
      </c>
      <c r="G354" s="108">
        <f>G352*$V$4</f>
        <v>2.587764</v>
      </c>
      <c r="H354" s="177"/>
    </row>
    <row r="355" spans="1:14" ht="15" customHeight="1">
      <c r="A355" s="102"/>
      <c r="B355" s="103"/>
      <c r="C355" s="104"/>
      <c r="D355" s="105"/>
      <c r="E355" s="183"/>
      <c r="F355" s="182" t="s">
        <v>1083</v>
      </c>
      <c r="G355" s="114">
        <f>$W$4</f>
        <v>0.24229999999999999</v>
      </c>
      <c r="H355" s="177"/>
    </row>
    <row r="356" spans="1:14" ht="15" customHeight="1">
      <c r="A356" s="102"/>
      <c r="B356" s="103"/>
      <c r="C356" s="136"/>
      <c r="D356" s="137"/>
      <c r="E356" s="137"/>
      <c r="F356" s="182" t="s">
        <v>1084</v>
      </c>
      <c r="G356" s="134">
        <f>G352+G353+G354</f>
        <v>16.350947999999999</v>
      </c>
      <c r="H356" s="177"/>
    </row>
    <row r="357" spans="1:14" ht="15" customHeight="1">
      <c r="A357" s="115"/>
      <c r="B357" s="116"/>
      <c r="C357" s="116"/>
      <c r="D357" s="116"/>
      <c r="E357" s="116"/>
      <c r="F357" s="116"/>
      <c r="G357" s="117"/>
      <c r="H357" s="177"/>
    </row>
    <row r="358" spans="1:14" s="69" customFormat="1" ht="15" customHeight="1">
      <c r="A358" s="95" t="s">
        <v>577</v>
      </c>
      <c r="B358" s="96">
        <v>170501</v>
      </c>
      <c r="C358" s="97" t="s">
        <v>1172</v>
      </c>
      <c r="D358" s="98" t="s">
        <v>1135</v>
      </c>
      <c r="E358" s="98"/>
      <c r="F358" s="137"/>
      <c r="G358" s="224"/>
      <c r="H358" s="212"/>
      <c r="M358" s="227"/>
      <c r="N358" s="228"/>
    </row>
    <row r="359" spans="1:14" ht="15" customHeight="1">
      <c r="A359" s="102"/>
      <c r="B359" s="103" t="s">
        <v>1136</v>
      </c>
      <c r="C359" s="136" t="s">
        <v>1137</v>
      </c>
      <c r="D359" s="105" t="s">
        <v>1096</v>
      </c>
      <c r="E359" s="132">
        <v>45</v>
      </c>
      <c r="F359" s="107">
        <v>5.73</v>
      </c>
      <c r="G359" s="108">
        <f t="shared" ref="G359:G368" si="0">E359*F359</f>
        <v>257.85000000000002</v>
      </c>
      <c r="H359" s="177"/>
    </row>
    <row r="360" spans="1:14" ht="15" customHeight="1">
      <c r="A360" s="102"/>
      <c r="B360" s="103" t="s">
        <v>1173</v>
      </c>
      <c r="C360" s="136" t="s">
        <v>1174</v>
      </c>
      <c r="D360" s="105" t="s">
        <v>1096</v>
      </c>
      <c r="E360" s="132">
        <v>45</v>
      </c>
      <c r="F360" s="107">
        <v>4.3</v>
      </c>
      <c r="G360" s="108">
        <f t="shared" si="0"/>
        <v>193.5</v>
      </c>
      <c r="H360" s="177"/>
    </row>
    <row r="361" spans="1:14" ht="15" customHeight="1">
      <c r="A361" s="102"/>
      <c r="B361" s="103" t="s">
        <v>1175</v>
      </c>
      <c r="C361" s="136" t="s">
        <v>1176</v>
      </c>
      <c r="D361" s="105" t="s">
        <v>1096</v>
      </c>
      <c r="E361" s="132">
        <v>45</v>
      </c>
      <c r="F361" s="107">
        <v>8.6</v>
      </c>
      <c r="G361" s="108">
        <f t="shared" si="0"/>
        <v>387</v>
      </c>
      <c r="H361" s="177"/>
    </row>
    <row r="362" spans="1:14" ht="15" customHeight="1">
      <c r="A362" s="102"/>
      <c r="B362" s="103" t="s">
        <v>1177</v>
      </c>
      <c r="C362" s="136" t="s">
        <v>1178</v>
      </c>
      <c r="D362" s="137" t="s">
        <v>1179</v>
      </c>
      <c r="E362" s="132">
        <v>55</v>
      </c>
      <c r="F362" s="107">
        <v>33.5</v>
      </c>
      <c r="G362" s="108">
        <f t="shared" si="0"/>
        <v>1842.5</v>
      </c>
      <c r="H362" s="177"/>
    </row>
    <row r="363" spans="1:14" ht="15" customHeight="1">
      <c r="A363" s="102"/>
      <c r="B363" s="103" t="s">
        <v>1180</v>
      </c>
      <c r="C363" s="136" t="s">
        <v>1181</v>
      </c>
      <c r="D363" s="137" t="s">
        <v>1140</v>
      </c>
      <c r="E363" s="231">
        <v>1</v>
      </c>
      <c r="F363" s="107">
        <v>50000</v>
      </c>
      <c r="G363" s="108">
        <f t="shared" si="0"/>
        <v>50000</v>
      </c>
      <c r="H363" s="177"/>
    </row>
    <row r="364" spans="1:14" ht="15" customHeight="1">
      <c r="A364" s="102"/>
      <c r="B364" s="103" t="s">
        <v>1182</v>
      </c>
      <c r="C364" s="136" t="s">
        <v>1183</v>
      </c>
      <c r="D364" s="137" t="s">
        <v>1140</v>
      </c>
      <c r="E364" s="231">
        <v>1</v>
      </c>
      <c r="F364" s="107">
        <v>442</v>
      </c>
      <c r="G364" s="108">
        <f t="shared" si="0"/>
        <v>442</v>
      </c>
      <c r="H364" s="177"/>
    </row>
    <row r="365" spans="1:14" ht="15" customHeight="1">
      <c r="A365" s="102"/>
      <c r="B365" s="103" t="s">
        <v>1184</v>
      </c>
      <c r="C365" s="136" t="s">
        <v>1185</v>
      </c>
      <c r="D365" s="137" t="s">
        <v>1140</v>
      </c>
      <c r="E365" s="231">
        <v>1</v>
      </c>
      <c r="F365" s="107">
        <v>574.03</v>
      </c>
      <c r="G365" s="108">
        <f t="shared" si="0"/>
        <v>574.03</v>
      </c>
      <c r="H365" s="177"/>
    </row>
    <row r="366" spans="1:14" ht="15" customHeight="1">
      <c r="A366" s="102"/>
      <c r="B366" s="103" t="s">
        <v>1186</v>
      </c>
      <c r="C366" s="136" t="s">
        <v>1187</v>
      </c>
      <c r="D366" s="137" t="s">
        <v>1140</v>
      </c>
      <c r="E366" s="231">
        <v>1</v>
      </c>
      <c r="F366" s="107">
        <v>1771</v>
      </c>
      <c r="G366" s="108">
        <f t="shared" si="0"/>
        <v>1771</v>
      </c>
      <c r="H366" s="177"/>
    </row>
    <row r="367" spans="1:14" ht="15" customHeight="1">
      <c r="A367" s="102"/>
      <c r="B367" s="103" t="s">
        <v>1188</v>
      </c>
      <c r="C367" s="136" t="s">
        <v>1189</v>
      </c>
      <c r="D367" s="137" t="s">
        <v>1140</v>
      </c>
      <c r="E367" s="231">
        <v>10</v>
      </c>
      <c r="F367" s="107">
        <v>8.0399999999999991</v>
      </c>
      <c r="G367" s="108">
        <f t="shared" si="0"/>
        <v>80.399999999999991</v>
      </c>
      <c r="H367" s="177"/>
    </row>
    <row r="368" spans="1:14" ht="15" customHeight="1">
      <c r="A368" s="102"/>
      <c r="B368" s="103" t="s">
        <v>1190</v>
      </c>
      <c r="C368" s="136" t="s">
        <v>1191</v>
      </c>
      <c r="D368" s="137" t="s">
        <v>1140</v>
      </c>
      <c r="E368" s="231">
        <v>10</v>
      </c>
      <c r="F368" s="205">
        <v>3.89</v>
      </c>
      <c r="G368" s="108">
        <f t="shared" si="0"/>
        <v>38.9</v>
      </c>
      <c r="H368" s="177"/>
    </row>
    <row r="369" spans="1:14" ht="15" customHeight="1">
      <c r="A369" s="102"/>
      <c r="B369" s="103"/>
      <c r="C369" s="104"/>
      <c r="D369" s="105"/>
      <c r="E369" s="183"/>
      <c r="F369" s="182" t="s">
        <v>1081</v>
      </c>
      <c r="G369" s="108">
        <f>SUM(G359:G368)</f>
        <v>55587.18</v>
      </c>
      <c r="H369" s="177"/>
    </row>
    <row r="370" spans="1:14" ht="15" customHeight="1">
      <c r="A370" s="102"/>
      <c r="B370" s="103"/>
      <c r="C370" s="104"/>
      <c r="D370" s="105"/>
      <c r="E370" s="445" t="s">
        <v>1099</v>
      </c>
      <c r="F370" s="446"/>
      <c r="G370" s="108">
        <f>(G359+G361+G360)*$X$4</f>
        <v>828.45746999999994</v>
      </c>
      <c r="H370" s="177"/>
    </row>
    <row r="371" spans="1:14" ht="15" customHeight="1">
      <c r="A371" s="102"/>
      <c r="B371" s="103"/>
      <c r="C371" s="104"/>
      <c r="D371" s="105"/>
      <c r="E371" s="183"/>
      <c r="F371" s="182" t="s">
        <v>1082</v>
      </c>
      <c r="G371" s="108">
        <f>G369*$V$4</f>
        <v>13468.773713999999</v>
      </c>
      <c r="H371" s="177"/>
    </row>
    <row r="372" spans="1:14" ht="15" customHeight="1">
      <c r="A372" s="102"/>
      <c r="B372" s="103"/>
      <c r="C372" s="104"/>
      <c r="D372" s="105"/>
      <c r="E372" s="183"/>
      <c r="F372" s="182" t="s">
        <v>1083</v>
      </c>
      <c r="G372" s="114">
        <f>$W$4</f>
        <v>0.24229999999999999</v>
      </c>
      <c r="H372" s="177"/>
    </row>
    <row r="373" spans="1:14" ht="15" customHeight="1">
      <c r="A373" s="102"/>
      <c r="B373" s="103"/>
      <c r="C373" s="136"/>
      <c r="D373" s="137"/>
      <c r="E373" s="137"/>
      <c r="F373" s="182" t="s">
        <v>1084</v>
      </c>
      <c r="G373" s="134">
        <f>G369+G370+G371</f>
        <v>69884.411183999997</v>
      </c>
      <c r="H373" s="177"/>
    </row>
    <row r="374" spans="1:14" ht="15" customHeight="1">
      <c r="A374" s="115"/>
      <c r="B374" s="116"/>
      <c r="C374" s="116"/>
      <c r="D374" s="116"/>
      <c r="E374" s="116"/>
      <c r="F374" s="116"/>
      <c r="G374" s="117"/>
      <c r="H374" s="177"/>
    </row>
    <row r="375" spans="1:14" s="69" customFormat="1" ht="15" customHeight="1">
      <c r="A375" s="95" t="s">
        <v>601</v>
      </c>
      <c r="B375" s="96" t="s">
        <v>658</v>
      </c>
      <c r="C375" s="97" t="s">
        <v>602</v>
      </c>
      <c r="D375" s="98" t="s">
        <v>1135</v>
      </c>
      <c r="E375" s="98"/>
      <c r="F375" s="132"/>
      <c r="G375" s="134"/>
      <c r="H375" s="212"/>
      <c r="M375" s="227"/>
      <c r="N375" s="228"/>
    </row>
    <row r="376" spans="1:14" ht="15" customHeight="1">
      <c r="A376" s="102"/>
      <c r="B376" s="103" t="s">
        <v>1141</v>
      </c>
      <c r="C376" s="127" t="s">
        <v>1142</v>
      </c>
      <c r="D376" s="105" t="s">
        <v>1096</v>
      </c>
      <c r="E376" s="123">
        <v>0.25</v>
      </c>
      <c r="F376" s="124">
        <v>5.21</v>
      </c>
      <c r="G376" s="125">
        <f>E376*F376</f>
        <v>1.3025</v>
      </c>
      <c r="H376" s="177"/>
    </row>
    <row r="377" spans="1:14" ht="15" customHeight="1">
      <c r="A377" s="102"/>
      <c r="B377" s="103" t="s">
        <v>1127</v>
      </c>
      <c r="C377" s="127" t="s">
        <v>1128</v>
      </c>
      <c r="D377" s="105" t="s">
        <v>1096</v>
      </c>
      <c r="E377" s="123">
        <v>0.25</v>
      </c>
      <c r="F377" s="124">
        <v>3.77</v>
      </c>
      <c r="G377" s="125">
        <f>E377*F377</f>
        <v>0.9425</v>
      </c>
      <c r="H377" s="177"/>
    </row>
    <row r="378" spans="1:14" ht="15" customHeight="1">
      <c r="A378" s="102"/>
      <c r="B378" s="103" t="s">
        <v>1143</v>
      </c>
      <c r="C378" s="232" t="s">
        <v>602</v>
      </c>
      <c r="D378" s="137" t="s">
        <v>1140</v>
      </c>
      <c r="E378" s="123">
        <v>1</v>
      </c>
      <c r="F378" s="213">
        <v>1.69</v>
      </c>
      <c r="G378" s="125">
        <f>E378*F378</f>
        <v>1.69</v>
      </c>
      <c r="H378" s="177"/>
    </row>
    <row r="379" spans="1:14" ht="15" customHeight="1">
      <c r="A379" s="102"/>
      <c r="B379" s="103"/>
      <c r="C379" s="214"/>
      <c r="D379" s="201"/>
      <c r="E379" s="215"/>
      <c r="F379" s="195" t="s">
        <v>1081</v>
      </c>
      <c r="G379" s="125">
        <f>SUM(G376:G378)</f>
        <v>3.9350000000000001</v>
      </c>
      <c r="H379" s="177"/>
    </row>
    <row r="380" spans="1:14" ht="15" customHeight="1">
      <c r="A380" s="102"/>
      <c r="B380" s="103"/>
      <c r="C380" s="214"/>
      <c r="D380" s="201"/>
      <c r="E380" s="449" t="s">
        <v>1099</v>
      </c>
      <c r="F380" s="450"/>
      <c r="G380" s="125">
        <f>(G376+G377)*$X$4</f>
        <v>2.2185090000000001</v>
      </c>
      <c r="H380" s="177"/>
    </row>
    <row r="381" spans="1:14" ht="15" customHeight="1">
      <c r="A381" s="102"/>
      <c r="B381" s="103"/>
      <c r="C381" s="214"/>
      <c r="D381" s="201"/>
      <c r="E381" s="215"/>
      <c r="F381" s="195" t="s">
        <v>1082</v>
      </c>
      <c r="G381" s="125">
        <f>G379*$V$4</f>
        <v>0.95345049999999998</v>
      </c>
      <c r="H381" s="177"/>
    </row>
    <row r="382" spans="1:14" ht="15" customHeight="1">
      <c r="A382" s="102"/>
      <c r="B382" s="103"/>
      <c r="C382" s="214"/>
      <c r="D382" s="201"/>
      <c r="E382" s="215"/>
      <c r="F382" s="195" t="s">
        <v>1083</v>
      </c>
      <c r="G382" s="196">
        <f>$W$4</f>
        <v>0.24229999999999999</v>
      </c>
      <c r="H382" s="177"/>
    </row>
    <row r="383" spans="1:14" ht="15" customHeight="1">
      <c r="A383" s="102"/>
      <c r="B383" s="103"/>
      <c r="C383" s="216"/>
      <c r="D383" s="137"/>
      <c r="E383" s="137"/>
      <c r="F383" s="195" t="s">
        <v>1084</v>
      </c>
      <c r="G383" s="134">
        <f>G379+G380+G381</f>
        <v>7.1069594999999994</v>
      </c>
      <c r="H383" s="177"/>
    </row>
    <row r="384" spans="1:14" ht="15" customHeight="1">
      <c r="A384" s="115"/>
      <c r="B384" s="116"/>
      <c r="C384" s="116"/>
      <c r="D384" s="116"/>
      <c r="E384" s="116"/>
      <c r="F384" s="116"/>
      <c r="G384" s="117"/>
      <c r="H384" s="177"/>
    </row>
    <row r="385" spans="1:14" s="69" customFormat="1" ht="15" customHeight="1">
      <c r="A385" s="95" t="s">
        <v>619</v>
      </c>
      <c r="B385" s="96" t="s">
        <v>661</v>
      </c>
      <c r="C385" s="97" t="s">
        <v>620</v>
      </c>
      <c r="D385" s="98" t="s">
        <v>1135</v>
      </c>
      <c r="E385" s="98"/>
      <c r="F385" s="132"/>
      <c r="G385" s="224"/>
      <c r="H385" s="212"/>
      <c r="M385" s="227"/>
      <c r="N385" s="228"/>
    </row>
    <row r="386" spans="1:14" ht="15" customHeight="1">
      <c r="A386" s="102"/>
      <c r="B386" s="103" t="s">
        <v>1141</v>
      </c>
      <c r="C386" s="104" t="s">
        <v>1137</v>
      </c>
      <c r="D386" s="105" t="s">
        <v>1096</v>
      </c>
      <c r="E386" s="106">
        <v>0.04</v>
      </c>
      <c r="F386" s="107">
        <v>5.21</v>
      </c>
      <c r="G386" s="108">
        <f>E386*F386</f>
        <v>0.2084</v>
      </c>
      <c r="H386" s="177"/>
    </row>
    <row r="387" spans="1:14" ht="15" customHeight="1">
      <c r="A387" s="102"/>
      <c r="B387" s="103" t="s">
        <v>1127</v>
      </c>
      <c r="C387" s="104" t="s">
        <v>1128</v>
      </c>
      <c r="D387" s="105" t="s">
        <v>1096</v>
      </c>
      <c r="E387" s="106">
        <v>0.02</v>
      </c>
      <c r="F387" s="107">
        <v>3.77</v>
      </c>
      <c r="G387" s="108">
        <f>E387*F387</f>
        <v>7.5400000000000009E-2</v>
      </c>
      <c r="H387" s="177"/>
    </row>
    <row r="388" spans="1:14" ht="15" customHeight="1">
      <c r="A388" s="102"/>
      <c r="B388" s="103" t="s">
        <v>1192</v>
      </c>
      <c r="C388" s="104" t="s">
        <v>1193</v>
      </c>
      <c r="D388" s="137" t="s">
        <v>1140</v>
      </c>
      <c r="E388" s="106">
        <v>1</v>
      </c>
      <c r="F388" s="107">
        <v>2.35</v>
      </c>
      <c r="G388" s="108">
        <f>E388*F388</f>
        <v>2.35</v>
      </c>
      <c r="H388" s="177"/>
    </row>
    <row r="389" spans="1:14" ht="15" customHeight="1">
      <c r="A389" s="102"/>
      <c r="B389" s="103"/>
      <c r="C389" s="104"/>
      <c r="D389" s="105"/>
      <c r="E389" s="183"/>
      <c r="F389" s="182" t="s">
        <v>1081</v>
      </c>
      <c r="G389" s="108">
        <f>SUM(G386:G388)</f>
        <v>2.6337999999999999</v>
      </c>
      <c r="H389" s="177"/>
    </row>
    <row r="390" spans="1:14" ht="15" customHeight="1">
      <c r="A390" s="102"/>
      <c r="B390" s="103"/>
      <c r="C390" s="104"/>
      <c r="D390" s="105"/>
      <c r="E390" s="445" t="s">
        <v>1099</v>
      </c>
      <c r="F390" s="446"/>
      <c r="G390" s="108">
        <f>(G386+G387)*$X$4</f>
        <v>0.28045115999999998</v>
      </c>
      <c r="H390" s="177"/>
    </row>
    <row r="391" spans="1:14" ht="15" customHeight="1">
      <c r="A391" s="102"/>
      <c r="B391" s="103"/>
      <c r="C391" s="104"/>
      <c r="D391" s="105"/>
      <c r="E391" s="183"/>
      <c r="F391" s="182" t="s">
        <v>1082</v>
      </c>
      <c r="G391" s="108">
        <f>G389*$V$4</f>
        <v>0.63816973999999993</v>
      </c>
      <c r="H391" s="177"/>
    </row>
    <row r="392" spans="1:14" ht="15" customHeight="1">
      <c r="A392" s="102"/>
      <c r="B392" s="103"/>
      <c r="C392" s="104"/>
      <c r="D392" s="105"/>
      <c r="E392" s="183"/>
      <c r="F392" s="182" t="s">
        <v>1083</v>
      </c>
      <c r="G392" s="114">
        <f>$W$4</f>
        <v>0.24229999999999999</v>
      </c>
      <c r="H392" s="177"/>
    </row>
    <row r="393" spans="1:14" ht="15" customHeight="1">
      <c r="A393" s="102"/>
      <c r="B393" s="103"/>
      <c r="C393" s="104"/>
      <c r="D393" s="105"/>
      <c r="E393" s="137"/>
      <c r="F393" s="182" t="s">
        <v>1084</v>
      </c>
      <c r="G393" s="134">
        <f>G389+G390+G391</f>
        <v>3.5524209</v>
      </c>
      <c r="H393" s="177"/>
    </row>
    <row r="394" spans="1:14" ht="15" customHeight="1">
      <c r="A394" s="115"/>
      <c r="B394" s="116"/>
      <c r="C394" s="116"/>
      <c r="D394" s="116"/>
      <c r="E394" s="116"/>
      <c r="F394" s="116"/>
      <c r="G394" s="117"/>
      <c r="H394" s="177"/>
    </row>
    <row r="395" spans="1:14" s="69" customFormat="1" ht="15" hidden="1" customHeight="1">
      <c r="A395" s="95" t="s">
        <v>636</v>
      </c>
      <c r="B395" s="96">
        <v>190797</v>
      </c>
      <c r="C395" s="97" t="s">
        <v>1194</v>
      </c>
      <c r="D395" s="98" t="s">
        <v>1151</v>
      </c>
      <c r="E395" s="99"/>
      <c r="F395" s="137"/>
      <c r="G395" s="133"/>
      <c r="H395" s="212"/>
      <c r="M395" s="227"/>
      <c r="N395" s="228"/>
    </row>
    <row r="396" spans="1:14" ht="15" hidden="1" customHeight="1">
      <c r="A396" s="102"/>
      <c r="B396" s="103" t="s">
        <v>1094</v>
      </c>
      <c r="C396" s="136" t="s">
        <v>1195</v>
      </c>
      <c r="D396" s="137" t="s">
        <v>1129</v>
      </c>
      <c r="E396" s="132">
        <v>0.4</v>
      </c>
      <c r="F396" s="135">
        <v>5.21</v>
      </c>
      <c r="G396" s="130">
        <f>E396*F396</f>
        <v>2.0840000000000001</v>
      </c>
      <c r="H396" s="177"/>
    </row>
    <row r="397" spans="1:14" ht="15" hidden="1" customHeight="1">
      <c r="A397" s="102"/>
      <c r="B397" s="103" t="s">
        <v>1127</v>
      </c>
      <c r="C397" s="136" t="s">
        <v>1128</v>
      </c>
      <c r="D397" s="137" t="s">
        <v>1129</v>
      </c>
      <c r="E397" s="132">
        <v>0.4</v>
      </c>
      <c r="F397" s="135">
        <v>3.77</v>
      </c>
      <c r="G397" s="130">
        <f>E397*F397</f>
        <v>1.508</v>
      </c>
      <c r="H397" s="177"/>
    </row>
    <row r="398" spans="1:14" ht="15" hidden="1" customHeight="1">
      <c r="A398" s="102"/>
      <c r="B398" s="103" t="s">
        <v>1196</v>
      </c>
      <c r="C398" s="136" t="s">
        <v>1197</v>
      </c>
      <c r="D398" s="137" t="s">
        <v>1198</v>
      </c>
      <c r="E398" s="132">
        <v>1</v>
      </c>
      <c r="F398" s="135">
        <v>30</v>
      </c>
      <c r="G398" s="130">
        <f>E398*F398</f>
        <v>30</v>
      </c>
      <c r="H398" s="177"/>
    </row>
    <row r="399" spans="1:14" ht="15" hidden="1" customHeight="1">
      <c r="A399" s="102"/>
      <c r="B399" s="103"/>
      <c r="C399" s="121"/>
      <c r="D399" s="122"/>
      <c r="E399" s="128"/>
      <c r="F399" s="129" t="s">
        <v>1081</v>
      </c>
      <c r="G399" s="130">
        <f>SUM(G396:G398)</f>
        <v>33.591999999999999</v>
      </c>
      <c r="H399" s="177"/>
    </row>
    <row r="400" spans="1:14" ht="15" hidden="1" customHeight="1">
      <c r="A400" s="102"/>
      <c r="B400" s="103"/>
      <c r="C400" s="121"/>
      <c r="D400" s="122"/>
      <c r="E400" s="451" t="s">
        <v>1099</v>
      </c>
      <c r="F400" s="452"/>
      <c r="G400" s="125">
        <f>(G396+G397)*$X$4</f>
        <v>3.5496143999999998</v>
      </c>
      <c r="H400" s="177"/>
    </row>
    <row r="401" spans="1:14" ht="15" hidden="1" customHeight="1">
      <c r="A401" s="102"/>
      <c r="B401" s="103"/>
      <c r="C401" s="121"/>
      <c r="D401" s="122"/>
      <c r="E401" s="128"/>
      <c r="F401" s="129" t="s">
        <v>1082</v>
      </c>
      <c r="G401" s="125">
        <f>G399*$V$4</f>
        <v>8.1393415999999998</v>
      </c>
      <c r="H401" s="177"/>
    </row>
    <row r="402" spans="1:14" ht="15" hidden="1" customHeight="1">
      <c r="A402" s="102"/>
      <c r="B402" s="103"/>
      <c r="C402" s="121"/>
      <c r="D402" s="122"/>
      <c r="E402" s="128"/>
      <c r="F402" s="129" t="s">
        <v>1083</v>
      </c>
      <c r="G402" s="196">
        <f>$W$4</f>
        <v>0.24229999999999999</v>
      </c>
      <c r="H402" s="177"/>
    </row>
    <row r="403" spans="1:14" ht="15" hidden="1" customHeight="1">
      <c r="A403" s="102"/>
      <c r="B403" s="103"/>
      <c r="C403" s="136"/>
      <c r="D403" s="137"/>
      <c r="E403" s="132"/>
      <c r="F403" s="129" t="s">
        <v>1084</v>
      </c>
      <c r="G403" s="134">
        <f>G399+G400+G401</f>
        <v>45.280956000000003</v>
      </c>
      <c r="H403" s="177"/>
    </row>
    <row r="404" spans="1:14" ht="15" hidden="1" customHeight="1">
      <c r="A404" s="115"/>
      <c r="B404" s="116"/>
      <c r="C404" s="116"/>
      <c r="D404" s="116"/>
      <c r="E404" s="116"/>
      <c r="F404" s="116"/>
      <c r="G404" s="117"/>
      <c r="H404" s="177"/>
    </row>
    <row r="405" spans="1:14" s="69" customFormat="1" ht="15" customHeight="1">
      <c r="A405" s="95" t="s">
        <v>666</v>
      </c>
      <c r="B405" s="96" t="s">
        <v>664</v>
      </c>
      <c r="C405" s="97" t="s">
        <v>668</v>
      </c>
      <c r="D405" s="98" t="s">
        <v>1135</v>
      </c>
      <c r="E405" s="99"/>
      <c r="F405" s="132"/>
      <c r="G405" s="134"/>
      <c r="H405" s="212"/>
      <c r="M405" s="227"/>
      <c r="N405" s="228"/>
    </row>
    <row r="406" spans="1:14" ht="15" customHeight="1">
      <c r="A406" s="102"/>
      <c r="B406" s="103" t="s">
        <v>1199</v>
      </c>
      <c r="C406" s="136" t="s">
        <v>1200</v>
      </c>
      <c r="D406" s="105" t="s">
        <v>1096</v>
      </c>
      <c r="E406" s="132">
        <v>1</v>
      </c>
      <c r="F406" s="107">
        <v>5.21</v>
      </c>
      <c r="G406" s="108">
        <f>E406*F406</f>
        <v>5.21</v>
      </c>
      <c r="H406" s="177"/>
    </row>
    <row r="407" spans="1:14" ht="15" customHeight="1">
      <c r="A407" s="102"/>
      <c r="B407" s="103" t="s">
        <v>1127</v>
      </c>
      <c r="C407" s="136" t="s">
        <v>1128</v>
      </c>
      <c r="D407" s="105" t="s">
        <v>1096</v>
      </c>
      <c r="E407" s="132">
        <v>1</v>
      </c>
      <c r="F407" s="107">
        <v>3.77</v>
      </c>
      <c r="G407" s="108">
        <f>E407*F407</f>
        <v>3.77</v>
      </c>
      <c r="H407" s="177"/>
    </row>
    <row r="408" spans="1:14" ht="15" customHeight="1">
      <c r="A408" s="102"/>
      <c r="B408" s="103" t="s">
        <v>1143</v>
      </c>
      <c r="C408" s="136" t="s">
        <v>668</v>
      </c>
      <c r="D408" s="137" t="s">
        <v>1140</v>
      </c>
      <c r="E408" s="132">
        <v>1</v>
      </c>
      <c r="F408" s="107">
        <v>95.02</v>
      </c>
      <c r="G408" s="108">
        <f>E408*F408</f>
        <v>95.02</v>
      </c>
      <c r="H408" s="177"/>
    </row>
    <row r="409" spans="1:14" ht="15" customHeight="1">
      <c r="A409" s="102"/>
      <c r="B409" s="103"/>
      <c r="C409" s="104"/>
      <c r="D409" s="105"/>
      <c r="E409" s="183"/>
      <c r="F409" s="182" t="s">
        <v>1081</v>
      </c>
      <c r="G409" s="108">
        <f>SUM(G406:G408)</f>
        <v>104</v>
      </c>
      <c r="H409" s="177"/>
    </row>
    <row r="410" spans="1:14" ht="15" customHeight="1">
      <c r="A410" s="102"/>
      <c r="B410" s="103"/>
      <c r="C410" s="104"/>
      <c r="D410" s="105"/>
      <c r="E410" s="445" t="s">
        <v>1099</v>
      </c>
      <c r="F410" s="446"/>
      <c r="G410" s="108">
        <f>(G406+G407)*$X$4</f>
        <v>8.8740360000000003</v>
      </c>
      <c r="H410" s="177"/>
    </row>
    <row r="411" spans="1:14" ht="15" customHeight="1">
      <c r="A411" s="102"/>
      <c r="B411" s="103"/>
      <c r="C411" s="104"/>
      <c r="D411" s="105"/>
      <c r="E411" s="183"/>
      <c r="F411" s="182" t="s">
        <v>1082</v>
      </c>
      <c r="G411" s="108">
        <f>G409*$V$4</f>
        <v>25.199199999999998</v>
      </c>
      <c r="H411" s="177"/>
    </row>
    <row r="412" spans="1:14" ht="15" customHeight="1">
      <c r="A412" s="102"/>
      <c r="B412" s="103"/>
      <c r="C412" s="104"/>
      <c r="D412" s="105"/>
      <c r="E412" s="183"/>
      <c r="F412" s="182" t="s">
        <v>1083</v>
      </c>
      <c r="G412" s="114">
        <f>$W$4</f>
        <v>0.24229999999999999</v>
      </c>
      <c r="H412" s="177"/>
    </row>
    <row r="413" spans="1:14" ht="15" customHeight="1">
      <c r="A413" s="102"/>
      <c r="B413" s="103"/>
      <c r="C413" s="136"/>
      <c r="D413" s="137"/>
      <c r="E413" s="137"/>
      <c r="F413" s="182" t="s">
        <v>1084</v>
      </c>
      <c r="G413" s="134">
        <f>G409+G410+G411</f>
        <v>138.07323600000001</v>
      </c>
      <c r="H413" s="177"/>
    </row>
    <row r="414" spans="1:14" ht="15" customHeight="1">
      <c r="A414" s="115"/>
      <c r="B414" s="116"/>
      <c r="C414" s="116"/>
      <c r="D414" s="116"/>
      <c r="E414" s="116"/>
      <c r="F414" s="116"/>
      <c r="G414" s="117"/>
      <c r="H414" s="177"/>
    </row>
    <row r="415" spans="1:14" s="69" customFormat="1" ht="15" customHeight="1">
      <c r="A415" s="95" t="s">
        <v>669</v>
      </c>
      <c r="B415" s="96" t="s">
        <v>667</v>
      </c>
      <c r="C415" s="97" t="s">
        <v>671</v>
      </c>
      <c r="D415" s="98" t="s">
        <v>1135</v>
      </c>
      <c r="E415" s="99"/>
      <c r="F415" s="132"/>
      <c r="G415" s="134"/>
      <c r="H415" s="212"/>
      <c r="M415" s="227"/>
      <c r="N415" s="228"/>
    </row>
    <row r="416" spans="1:14" ht="15" customHeight="1">
      <c r="A416" s="102"/>
      <c r="B416" s="103" t="s">
        <v>1199</v>
      </c>
      <c r="C416" s="136" t="s">
        <v>1200</v>
      </c>
      <c r="D416" s="105" t="s">
        <v>1096</v>
      </c>
      <c r="E416" s="132">
        <v>1</v>
      </c>
      <c r="F416" s="107">
        <v>5.21</v>
      </c>
      <c r="G416" s="108">
        <f>E416*F416</f>
        <v>5.21</v>
      </c>
      <c r="H416" s="177"/>
    </row>
    <row r="417" spans="1:14" ht="15" customHeight="1">
      <c r="A417" s="102"/>
      <c r="B417" s="103" t="s">
        <v>1127</v>
      </c>
      <c r="C417" s="136" t="s">
        <v>1128</v>
      </c>
      <c r="D417" s="105" t="s">
        <v>1096</v>
      </c>
      <c r="E417" s="132">
        <v>1</v>
      </c>
      <c r="F417" s="107">
        <v>3.77</v>
      </c>
      <c r="G417" s="108">
        <f>E417*F417</f>
        <v>3.77</v>
      </c>
      <c r="H417" s="177"/>
    </row>
    <row r="418" spans="1:14" ht="15" customHeight="1">
      <c r="A418" s="102"/>
      <c r="B418" s="103" t="s">
        <v>1143</v>
      </c>
      <c r="C418" s="136" t="s">
        <v>671</v>
      </c>
      <c r="D418" s="137" t="s">
        <v>1140</v>
      </c>
      <c r="E418" s="132">
        <v>1</v>
      </c>
      <c r="F418" s="107">
        <v>73.900000000000006</v>
      </c>
      <c r="G418" s="108">
        <f>E418*F418</f>
        <v>73.900000000000006</v>
      </c>
      <c r="H418" s="177"/>
    </row>
    <row r="419" spans="1:14" ht="15" customHeight="1">
      <c r="A419" s="102"/>
      <c r="B419" s="103"/>
      <c r="C419" s="104"/>
      <c r="D419" s="105"/>
      <c r="E419" s="183"/>
      <c r="F419" s="182" t="s">
        <v>1081</v>
      </c>
      <c r="G419" s="108">
        <f>SUM(G416:G418)</f>
        <v>82.88000000000001</v>
      </c>
      <c r="H419" s="177"/>
    </row>
    <row r="420" spans="1:14" ht="15" customHeight="1">
      <c r="A420" s="102"/>
      <c r="B420" s="103"/>
      <c r="C420" s="104"/>
      <c r="D420" s="105"/>
      <c r="E420" s="445" t="s">
        <v>1099</v>
      </c>
      <c r="F420" s="446"/>
      <c r="G420" s="108">
        <f>(G416+G417)*$X$4</f>
        <v>8.8740360000000003</v>
      </c>
      <c r="H420" s="177"/>
    </row>
    <row r="421" spans="1:14" ht="15" customHeight="1">
      <c r="A421" s="102"/>
      <c r="B421" s="103"/>
      <c r="C421" s="104"/>
      <c r="D421" s="105"/>
      <c r="E421" s="183"/>
      <c r="F421" s="182" t="s">
        <v>1082</v>
      </c>
      <c r="G421" s="108">
        <f>G419*$V$4</f>
        <v>20.081824000000001</v>
      </c>
      <c r="H421" s="177"/>
    </row>
    <row r="422" spans="1:14" ht="15" customHeight="1">
      <c r="A422" s="102"/>
      <c r="B422" s="103"/>
      <c r="C422" s="104"/>
      <c r="D422" s="105"/>
      <c r="E422" s="183"/>
      <c r="F422" s="182" t="s">
        <v>1083</v>
      </c>
      <c r="G422" s="114">
        <f>$W$4</f>
        <v>0.24229999999999999</v>
      </c>
      <c r="H422" s="177"/>
    </row>
    <row r="423" spans="1:14" ht="15" customHeight="1">
      <c r="A423" s="102"/>
      <c r="B423" s="103"/>
      <c r="C423" s="136"/>
      <c r="D423" s="137"/>
      <c r="E423" s="137"/>
      <c r="F423" s="182" t="s">
        <v>1084</v>
      </c>
      <c r="G423" s="134">
        <f>G419+G420+G421</f>
        <v>111.83586000000001</v>
      </c>
      <c r="H423" s="177"/>
    </row>
    <row r="424" spans="1:14" ht="15" customHeight="1">
      <c r="A424" s="115"/>
      <c r="B424" s="116"/>
      <c r="C424" s="116"/>
      <c r="D424" s="116"/>
      <c r="E424" s="116"/>
      <c r="F424" s="116"/>
      <c r="G424" s="117"/>
      <c r="H424" s="177"/>
    </row>
    <row r="425" spans="1:14" s="69" customFormat="1" ht="15" customHeight="1">
      <c r="A425" s="95" t="s">
        <v>674</v>
      </c>
      <c r="B425" s="96" t="s">
        <v>670</v>
      </c>
      <c r="C425" s="97" t="s">
        <v>676</v>
      </c>
      <c r="D425" s="98" t="s">
        <v>1135</v>
      </c>
      <c r="E425" s="98"/>
      <c r="F425" s="137"/>
      <c r="G425" s="134"/>
      <c r="H425" s="212"/>
      <c r="M425" s="227"/>
      <c r="N425" s="228"/>
    </row>
    <row r="426" spans="1:14" ht="15" customHeight="1">
      <c r="A426" s="102"/>
      <c r="B426" s="103"/>
      <c r="C426" s="136" t="s">
        <v>676</v>
      </c>
      <c r="D426" s="137" t="s">
        <v>1140</v>
      </c>
      <c r="E426" s="132">
        <v>1</v>
      </c>
      <c r="F426" s="107">
        <v>162.5</v>
      </c>
      <c r="G426" s="108">
        <f>E426*F426</f>
        <v>162.5</v>
      </c>
      <c r="H426" s="177"/>
    </row>
    <row r="427" spans="1:14" ht="15" customHeight="1">
      <c r="A427" s="102"/>
      <c r="B427" s="103"/>
      <c r="C427" s="104"/>
      <c r="D427" s="105"/>
      <c r="E427" s="183"/>
      <c r="F427" s="182" t="s">
        <v>1081</v>
      </c>
      <c r="G427" s="108">
        <f>SUM(G426:G426)</f>
        <v>162.5</v>
      </c>
      <c r="H427" s="177"/>
    </row>
    <row r="428" spans="1:14" ht="15" customHeight="1">
      <c r="A428" s="102"/>
      <c r="B428" s="103"/>
      <c r="C428" s="104"/>
      <c r="D428" s="105"/>
      <c r="E428" s="183"/>
      <c r="F428" s="182" t="s">
        <v>1082</v>
      </c>
      <c r="G428" s="108">
        <f>G427*$V$4</f>
        <v>39.373750000000001</v>
      </c>
      <c r="H428" s="177"/>
    </row>
    <row r="429" spans="1:14" ht="15" customHeight="1">
      <c r="A429" s="102"/>
      <c r="B429" s="103"/>
      <c r="C429" s="104"/>
      <c r="D429" s="105"/>
      <c r="E429" s="183"/>
      <c r="F429" s="182" t="s">
        <v>1083</v>
      </c>
      <c r="G429" s="114">
        <f>$W$4</f>
        <v>0.24229999999999999</v>
      </c>
      <c r="H429" s="177"/>
    </row>
    <row r="430" spans="1:14" ht="15" customHeight="1">
      <c r="A430" s="102"/>
      <c r="B430" s="103"/>
      <c r="C430" s="136"/>
      <c r="D430" s="137"/>
      <c r="E430" s="137"/>
      <c r="F430" s="182" t="s">
        <v>1084</v>
      </c>
      <c r="G430" s="134">
        <f>G427+G428</f>
        <v>201.87375</v>
      </c>
      <c r="H430" s="177"/>
    </row>
    <row r="431" spans="1:14" ht="15" customHeight="1">
      <c r="A431" s="115"/>
      <c r="B431" s="116"/>
      <c r="C431" s="116"/>
      <c r="D431" s="116"/>
      <c r="E431" s="116"/>
      <c r="F431" s="116"/>
      <c r="G431" s="117"/>
      <c r="H431" s="177"/>
    </row>
    <row r="432" spans="1:14" s="69" customFormat="1" ht="15" customHeight="1">
      <c r="A432" s="95" t="s">
        <v>677</v>
      </c>
      <c r="B432" s="96" t="s">
        <v>675</v>
      </c>
      <c r="C432" s="97" t="s">
        <v>679</v>
      </c>
      <c r="D432" s="98" t="s">
        <v>1135</v>
      </c>
      <c r="E432" s="99"/>
      <c r="F432" s="132"/>
      <c r="G432" s="134"/>
      <c r="H432" s="212"/>
      <c r="M432" s="227"/>
      <c r="N432" s="228"/>
    </row>
    <row r="433" spans="1:14" ht="15" customHeight="1">
      <c r="A433" s="102"/>
      <c r="B433" s="103" t="s">
        <v>1094</v>
      </c>
      <c r="C433" s="136" t="s">
        <v>1195</v>
      </c>
      <c r="D433" s="137" t="s">
        <v>1129</v>
      </c>
      <c r="E433" s="132">
        <v>0.3</v>
      </c>
      <c r="F433" s="107">
        <v>5.21</v>
      </c>
      <c r="G433" s="108">
        <f>E433*F433</f>
        <v>1.5629999999999999</v>
      </c>
      <c r="H433" s="177"/>
    </row>
    <row r="434" spans="1:14" ht="15" customHeight="1">
      <c r="A434" s="102"/>
      <c r="B434" s="103" t="s">
        <v>1127</v>
      </c>
      <c r="C434" s="136" t="s">
        <v>1128</v>
      </c>
      <c r="D434" s="137" t="s">
        <v>1129</v>
      </c>
      <c r="E434" s="132">
        <v>0.4</v>
      </c>
      <c r="F434" s="107">
        <v>3.77</v>
      </c>
      <c r="G434" s="108">
        <f>E434*F434</f>
        <v>1.508</v>
      </c>
      <c r="H434" s="177"/>
    </row>
    <row r="435" spans="1:14" ht="15" customHeight="1">
      <c r="A435" s="102"/>
      <c r="B435" s="103">
        <v>50034</v>
      </c>
      <c r="C435" s="136" t="s">
        <v>1201</v>
      </c>
      <c r="D435" s="137" t="s">
        <v>1073</v>
      </c>
      <c r="E435" s="132">
        <v>0.8</v>
      </c>
      <c r="F435" s="107">
        <v>199.29</v>
      </c>
      <c r="G435" s="108">
        <f>E435*F435</f>
        <v>159.43200000000002</v>
      </c>
      <c r="H435" s="177"/>
    </row>
    <row r="436" spans="1:14" ht="15" customHeight="1">
      <c r="A436" s="102"/>
      <c r="B436" s="103"/>
      <c r="C436" s="104"/>
      <c r="D436" s="105"/>
      <c r="E436" s="183"/>
      <c r="F436" s="182" t="s">
        <v>1081</v>
      </c>
      <c r="G436" s="108">
        <f>SUM(G433:G435)</f>
        <v>162.50300000000001</v>
      </c>
      <c r="H436" s="177"/>
    </row>
    <row r="437" spans="1:14" ht="15" customHeight="1">
      <c r="A437" s="102"/>
      <c r="B437" s="103"/>
      <c r="C437" s="104"/>
      <c r="D437" s="105"/>
      <c r="E437" s="445" t="s">
        <v>1099</v>
      </c>
      <c r="F437" s="446"/>
      <c r="G437" s="108">
        <f>(G433+G434)*$X$4</f>
        <v>3.0347621999999999</v>
      </c>
      <c r="H437" s="177"/>
    </row>
    <row r="438" spans="1:14" ht="15" customHeight="1">
      <c r="A438" s="102"/>
      <c r="B438" s="103"/>
      <c r="C438" s="104"/>
      <c r="D438" s="105"/>
      <c r="E438" s="183"/>
      <c r="F438" s="182" t="s">
        <v>1082</v>
      </c>
      <c r="G438" s="108">
        <f>G436*$V$4</f>
        <v>39.374476900000005</v>
      </c>
      <c r="H438" s="177"/>
    </row>
    <row r="439" spans="1:14" ht="15" customHeight="1">
      <c r="A439" s="102"/>
      <c r="B439" s="103"/>
      <c r="C439" s="104"/>
      <c r="D439" s="105"/>
      <c r="E439" s="183"/>
      <c r="F439" s="182" t="s">
        <v>1083</v>
      </c>
      <c r="G439" s="114">
        <f>$W$4</f>
        <v>0.24229999999999999</v>
      </c>
      <c r="H439" s="177"/>
    </row>
    <row r="440" spans="1:14" ht="15" customHeight="1">
      <c r="A440" s="102"/>
      <c r="B440" s="103"/>
      <c r="C440" s="136"/>
      <c r="D440" s="137"/>
      <c r="E440" s="137"/>
      <c r="F440" s="182" t="s">
        <v>1084</v>
      </c>
      <c r="G440" s="134">
        <f>G436+G437+G438</f>
        <v>204.91223910000002</v>
      </c>
      <c r="H440" s="177"/>
    </row>
    <row r="441" spans="1:14" ht="15" customHeight="1">
      <c r="A441" s="115"/>
      <c r="B441" s="116"/>
      <c r="C441" s="116"/>
      <c r="D441" s="116"/>
      <c r="E441" s="116"/>
      <c r="F441" s="116"/>
      <c r="G441" s="117"/>
      <c r="H441" s="177"/>
    </row>
    <row r="442" spans="1:14" s="69" customFormat="1" ht="15" customHeight="1">
      <c r="A442" s="95" t="s">
        <v>680</v>
      </c>
      <c r="B442" s="96" t="s">
        <v>678</v>
      </c>
      <c r="C442" s="97" t="s">
        <v>682</v>
      </c>
      <c r="D442" s="98" t="s">
        <v>1135</v>
      </c>
      <c r="E442" s="99"/>
      <c r="F442" s="132"/>
      <c r="G442" s="134"/>
      <c r="H442" s="212"/>
      <c r="M442" s="227"/>
      <c r="N442" s="228"/>
    </row>
    <row r="443" spans="1:14" ht="15" customHeight="1">
      <c r="A443" s="102"/>
      <c r="B443" s="103" t="s">
        <v>1094</v>
      </c>
      <c r="C443" s="104" t="s">
        <v>1195</v>
      </c>
      <c r="D443" s="137" t="s">
        <v>1129</v>
      </c>
      <c r="E443" s="106">
        <v>0.3</v>
      </c>
      <c r="F443" s="205">
        <v>5.21</v>
      </c>
      <c r="G443" s="108">
        <f>E443*F443</f>
        <v>1.5629999999999999</v>
      </c>
      <c r="H443" s="177"/>
    </row>
    <row r="444" spans="1:14" ht="15" customHeight="1">
      <c r="A444" s="102"/>
      <c r="B444" s="103" t="s">
        <v>1127</v>
      </c>
      <c r="C444" s="104" t="s">
        <v>1128</v>
      </c>
      <c r="D444" s="137" t="s">
        <v>1129</v>
      </c>
      <c r="E444" s="106">
        <v>0.4</v>
      </c>
      <c r="F444" s="205">
        <v>3.77</v>
      </c>
      <c r="G444" s="108">
        <f>E444*F444</f>
        <v>1.508</v>
      </c>
      <c r="H444" s="177"/>
    </row>
    <row r="445" spans="1:14" ht="15" customHeight="1">
      <c r="A445" s="102"/>
      <c r="B445" s="103" t="s">
        <v>1202</v>
      </c>
      <c r="C445" s="136" t="s">
        <v>682</v>
      </c>
      <c r="D445" s="137" t="s">
        <v>1129</v>
      </c>
      <c r="E445" s="231">
        <v>0.8</v>
      </c>
      <c r="F445" s="205">
        <v>21.96</v>
      </c>
      <c r="G445" s="134">
        <f>E445*F445</f>
        <v>17.568000000000001</v>
      </c>
      <c r="H445" s="177"/>
    </row>
    <row r="446" spans="1:14" ht="15" customHeight="1">
      <c r="A446" s="102"/>
      <c r="B446" s="103"/>
      <c r="C446" s="104"/>
      <c r="D446" s="105"/>
      <c r="E446" s="183"/>
      <c r="F446" s="182" t="s">
        <v>1081</v>
      </c>
      <c r="G446" s="108">
        <f>SUM(G443:G445)</f>
        <v>20.639000000000003</v>
      </c>
      <c r="H446" s="177"/>
    </row>
    <row r="447" spans="1:14" ht="15" customHeight="1">
      <c r="A447" s="102"/>
      <c r="B447" s="103"/>
      <c r="C447" s="104"/>
      <c r="D447" s="105"/>
      <c r="E447" s="445" t="s">
        <v>1099</v>
      </c>
      <c r="F447" s="446"/>
      <c r="G447" s="108">
        <f>(G443+G444)*$X$4</f>
        <v>3.0347621999999999</v>
      </c>
      <c r="H447" s="177"/>
    </row>
    <row r="448" spans="1:14" ht="15" customHeight="1">
      <c r="A448" s="102"/>
      <c r="B448" s="103"/>
      <c r="C448" s="136"/>
      <c r="D448" s="137"/>
      <c r="E448" s="183"/>
      <c r="F448" s="182" t="s">
        <v>1082</v>
      </c>
      <c r="G448" s="108">
        <f>G446*$V$4</f>
        <v>5.0008297000000006</v>
      </c>
      <c r="H448" s="177"/>
    </row>
    <row r="449" spans="1:14" ht="15" customHeight="1">
      <c r="A449" s="102"/>
      <c r="B449" s="103"/>
      <c r="C449" s="104"/>
      <c r="D449" s="105"/>
      <c r="E449" s="183"/>
      <c r="F449" s="182" t="s">
        <v>1083</v>
      </c>
      <c r="G449" s="114">
        <f>$W$4</f>
        <v>0.24229999999999999</v>
      </c>
      <c r="H449" s="177"/>
    </row>
    <row r="450" spans="1:14" ht="15" customHeight="1">
      <c r="A450" s="102"/>
      <c r="B450" s="103"/>
      <c r="C450" s="136"/>
      <c r="D450" s="137"/>
      <c r="E450" s="137"/>
      <c r="F450" s="182" t="s">
        <v>1084</v>
      </c>
      <c r="G450" s="134">
        <f>G446+G447+G448</f>
        <v>28.674591900000003</v>
      </c>
      <c r="H450" s="177"/>
    </row>
    <row r="451" spans="1:14" ht="15" customHeight="1">
      <c r="A451" s="115"/>
      <c r="B451" s="116"/>
      <c r="C451" s="116"/>
      <c r="D451" s="116"/>
      <c r="E451" s="116"/>
      <c r="F451" s="116"/>
      <c r="G451" s="117"/>
      <c r="H451" s="177"/>
    </row>
    <row r="452" spans="1:14" s="69" customFormat="1" ht="15" customHeight="1">
      <c r="A452" s="95" t="s">
        <v>684</v>
      </c>
      <c r="B452" s="96" t="s">
        <v>681</v>
      </c>
      <c r="C452" s="97" t="s">
        <v>686</v>
      </c>
      <c r="D452" s="98" t="s">
        <v>1151</v>
      </c>
      <c r="E452" s="98"/>
      <c r="F452" s="137"/>
      <c r="G452" s="224"/>
      <c r="H452" s="212"/>
      <c r="M452" s="227"/>
      <c r="N452" s="228"/>
    </row>
    <row r="453" spans="1:14" ht="15" customHeight="1">
      <c r="A453" s="102"/>
      <c r="B453" s="103" t="s">
        <v>1202</v>
      </c>
      <c r="C453" s="104" t="s">
        <v>686</v>
      </c>
      <c r="D453" s="137" t="s">
        <v>1140</v>
      </c>
      <c r="E453" s="106">
        <v>1</v>
      </c>
      <c r="F453" s="205">
        <v>32.5</v>
      </c>
      <c r="G453" s="108">
        <f>E453*F453</f>
        <v>32.5</v>
      </c>
      <c r="H453" s="177"/>
    </row>
    <row r="454" spans="1:14" ht="15" customHeight="1">
      <c r="A454" s="102"/>
      <c r="B454" s="103"/>
      <c r="C454" s="104"/>
      <c r="D454" s="105"/>
      <c r="E454" s="183"/>
      <c r="F454" s="182" t="s">
        <v>1081</v>
      </c>
      <c r="G454" s="108">
        <f>SUM(G453:G453)</f>
        <v>32.5</v>
      </c>
      <c r="H454" s="177"/>
    </row>
    <row r="455" spans="1:14" ht="15" customHeight="1">
      <c r="A455" s="102"/>
      <c r="B455" s="103"/>
      <c r="C455" s="136"/>
      <c r="D455" s="137"/>
      <c r="E455" s="137"/>
      <c r="F455" s="182" t="s">
        <v>1082</v>
      </c>
      <c r="G455" s="134">
        <f>G454*$V$4</f>
        <v>7.8747499999999997</v>
      </c>
      <c r="H455" s="177"/>
    </row>
    <row r="456" spans="1:14" ht="15" customHeight="1">
      <c r="A456" s="102"/>
      <c r="B456" s="103"/>
      <c r="C456" s="104"/>
      <c r="D456" s="105"/>
      <c r="E456" s="183"/>
      <c r="F456" s="182" t="s">
        <v>1083</v>
      </c>
      <c r="G456" s="114">
        <f>$W$4</f>
        <v>0.24229999999999999</v>
      </c>
      <c r="H456" s="177"/>
    </row>
    <row r="457" spans="1:14" ht="15" customHeight="1">
      <c r="A457" s="102"/>
      <c r="B457" s="103"/>
      <c r="C457" s="136"/>
      <c r="D457" s="137"/>
      <c r="E457" s="137"/>
      <c r="F457" s="182" t="s">
        <v>1084</v>
      </c>
      <c r="G457" s="134">
        <f>G454+G455</f>
        <v>40.374749999999999</v>
      </c>
      <c r="H457" s="177"/>
    </row>
    <row r="458" spans="1:14" ht="15" customHeight="1">
      <c r="A458" s="115"/>
      <c r="B458" s="116"/>
      <c r="C458" s="116"/>
      <c r="D458" s="116"/>
      <c r="E458" s="116"/>
      <c r="F458" s="116"/>
      <c r="G458" s="117"/>
      <c r="H458" s="177"/>
    </row>
    <row r="459" spans="1:14" s="69" customFormat="1" ht="15" customHeight="1">
      <c r="A459" s="95" t="s">
        <v>687</v>
      </c>
      <c r="B459" s="96" t="s">
        <v>685</v>
      </c>
      <c r="C459" s="97" t="s">
        <v>689</v>
      </c>
      <c r="D459" s="98" t="s">
        <v>1151</v>
      </c>
      <c r="E459" s="98"/>
      <c r="F459" s="137"/>
      <c r="G459" s="224"/>
      <c r="H459" s="212"/>
      <c r="M459" s="227"/>
      <c r="N459" s="228"/>
    </row>
    <row r="460" spans="1:14" ht="15" customHeight="1">
      <c r="A460" s="102"/>
      <c r="B460" s="103" t="s">
        <v>1202</v>
      </c>
      <c r="C460" s="104" t="s">
        <v>689</v>
      </c>
      <c r="D460" s="137" t="s">
        <v>1140</v>
      </c>
      <c r="E460" s="106">
        <v>1</v>
      </c>
      <c r="F460" s="205">
        <v>195</v>
      </c>
      <c r="G460" s="108">
        <f>E460*F460</f>
        <v>195</v>
      </c>
      <c r="H460" s="177"/>
    </row>
    <row r="461" spans="1:14" ht="15" customHeight="1">
      <c r="A461" s="102"/>
      <c r="B461" s="103"/>
      <c r="C461" s="104"/>
      <c r="D461" s="105"/>
      <c r="E461" s="183"/>
      <c r="F461" s="182" t="s">
        <v>1081</v>
      </c>
      <c r="G461" s="108">
        <f>SUM(G460:G460)</f>
        <v>195</v>
      </c>
      <c r="H461" s="177"/>
    </row>
    <row r="462" spans="1:14" ht="15" customHeight="1">
      <c r="A462" s="102"/>
      <c r="B462" s="103"/>
      <c r="C462" s="136"/>
      <c r="D462" s="137"/>
      <c r="E462" s="137"/>
      <c r="F462" s="182" t="s">
        <v>1082</v>
      </c>
      <c r="G462" s="134">
        <f>G461*$V$4</f>
        <v>47.2485</v>
      </c>
      <c r="H462" s="177"/>
    </row>
    <row r="463" spans="1:14" ht="15" customHeight="1">
      <c r="A463" s="102"/>
      <c r="B463" s="103"/>
      <c r="C463" s="104"/>
      <c r="D463" s="105"/>
      <c r="E463" s="183"/>
      <c r="F463" s="182" t="s">
        <v>1083</v>
      </c>
      <c r="G463" s="114">
        <f>$W$4</f>
        <v>0.24229999999999999</v>
      </c>
      <c r="H463" s="177"/>
    </row>
    <row r="464" spans="1:14" ht="15" customHeight="1">
      <c r="A464" s="102"/>
      <c r="B464" s="103"/>
      <c r="C464" s="136"/>
      <c r="D464" s="137"/>
      <c r="E464" s="137"/>
      <c r="F464" s="182" t="s">
        <v>1084</v>
      </c>
      <c r="G464" s="134">
        <f>G461+G462</f>
        <v>242.24850000000001</v>
      </c>
      <c r="H464" s="177"/>
    </row>
    <row r="465" spans="1:14" ht="15" customHeight="1">
      <c r="A465" s="115"/>
      <c r="B465" s="116"/>
      <c r="C465" s="116"/>
      <c r="D465" s="116"/>
      <c r="E465" s="116"/>
      <c r="F465" s="116"/>
      <c r="G465" s="117"/>
      <c r="H465" s="177"/>
    </row>
    <row r="466" spans="1:14" s="69" customFormat="1" ht="15" customHeight="1">
      <c r="A466" s="95" t="s">
        <v>693</v>
      </c>
      <c r="B466" s="96" t="s">
        <v>688</v>
      </c>
      <c r="C466" s="97" t="s">
        <v>695</v>
      </c>
      <c r="D466" s="98" t="s">
        <v>1151</v>
      </c>
      <c r="E466" s="98"/>
      <c r="F466" s="137"/>
      <c r="G466" s="224"/>
      <c r="H466" s="212"/>
      <c r="M466" s="227"/>
      <c r="N466" s="228"/>
    </row>
    <row r="467" spans="1:14" ht="15" customHeight="1">
      <c r="A467" s="102"/>
      <c r="B467" s="103" t="s">
        <v>1202</v>
      </c>
      <c r="C467" s="104" t="s">
        <v>695</v>
      </c>
      <c r="D467" s="137" t="s">
        <v>1140</v>
      </c>
      <c r="E467" s="106">
        <v>1</v>
      </c>
      <c r="F467" s="205">
        <v>312.5</v>
      </c>
      <c r="G467" s="108">
        <f>E467*F467</f>
        <v>312.5</v>
      </c>
      <c r="H467" s="177"/>
    </row>
    <row r="468" spans="1:14" ht="15" customHeight="1">
      <c r="A468" s="102"/>
      <c r="B468" s="103"/>
      <c r="C468" s="104"/>
      <c r="D468" s="105"/>
      <c r="E468" s="183"/>
      <c r="F468" s="182" t="s">
        <v>1081</v>
      </c>
      <c r="G468" s="108">
        <f>SUM(G467:G467)</f>
        <v>312.5</v>
      </c>
      <c r="H468" s="177"/>
    </row>
    <row r="469" spans="1:14" ht="15" customHeight="1">
      <c r="A469" s="102"/>
      <c r="B469" s="103"/>
      <c r="C469" s="136"/>
      <c r="D469" s="137"/>
      <c r="E469" s="137"/>
      <c r="F469" s="182" t="s">
        <v>1082</v>
      </c>
      <c r="G469" s="134">
        <f>G468*$V$4</f>
        <v>75.71875</v>
      </c>
      <c r="H469" s="177"/>
    </row>
    <row r="470" spans="1:14" ht="15" customHeight="1">
      <c r="A470" s="102"/>
      <c r="B470" s="103"/>
      <c r="C470" s="104"/>
      <c r="D470" s="105"/>
      <c r="E470" s="183"/>
      <c r="F470" s="182" t="s">
        <v>1083</v>
      </c>
      <c r="G470" s="114">
        <f>$W$4</f>
        <v>0.24229999999999999</v>
      </c>
      <c r="H470" s="177"/>
    </row>
    <row r="471" spans="1:14" ht="15" customHeight="1">
      <c r="A471" s="102"/>
      <c r="B471" s="103"/>
      <c r="C471" s="136"/>
      <c r="D471" s="137"/>
      <c r="E471" s="137"/>
      <c r="F471" s="182" t="s">
        <v>1084</v>
      </c>
      <c r="G471" s="134">
        <f>G468+G469</f>
        <v>388.21875</v>
      </c>
      <c r="H471" s="177"/>
    </row>
    <row r="472" spans="1:14" ht="15" customHeight="1">
      <c r="A472" s="115"/>
      <c r="B472" s="116"/>
      <c r="C472" s="116"/>
      <c r="D472" s="116"/>
      <c r="E472" s="116"/>
      <c r="F472" s="116"/>
      <c r="G472" s="117"/>
      <c r="H472" s="177"/>
    </row>
    <row r="473" spans="1:14" s="69" customFormat="1" ht="15" customHeight="1">
      <c r="A473" s="95" t="s">
        <v>696</v>
      </c>
      <c r="B473" s="96" t="s">
        <v>694</v>
      </c>
      <c r="C473" s="97" t="s">
        <v>698</v>
      </c>
      <c r="D473" s="98" t="s">
        <v>1151</v>
      </c>
      <c r="E473" s="98"/>
      <c r="F473" s="137"/>
      <c r="G473" s="134"/>
      <c r="H473" s="212"/>
      <c r="M473" s="227"/>
      <c r="N473" s="228"/>
    </row>
    <row r="474" spans="1:14" ht="15" customHeight="1">
      <c r="A474" s="102"/>
      <c r="B474" s="103" t="s">
        <v>1202</v>
      </c>
      <c r="C474" s="104" t="s">
        <v>698</v>
      </c>
      <c r="D474" s="137" t="s">
        <v>1140</v>
      </c>
      <c r="E474" s="106">
        <v>1</v>
      </c>
      <c r="F474" s="205">
        <v>500</v>
      </c>
      <c r="G474" s="108">
        <f>E474*F474</f>
        <v>500</v>
      </c>
      <c r="H474" s="177"/>
    </row>
    <row r="475" spans="1:14" ht="15" customHeight="1">
      <c r="A475" s="102"/>
      <c r="B475" s="103"/>
      <c r="C475" s="104"/>
      <c r="D475" s="105"/>
      <c r="E475" s="183"/>
      <c r="F475" s="182" t="s">
        <v>1081</v>
      </c>
      <c r="G475" s="108">
        <f>SUM(G474:G474)</f>
        <v>500</v>
      </c>
      <c r="H475" s="177"/>
    </row>
    <row r="476" spans="1:14" ht="15" customHeight="1">
      <c r="A476" s="102"/>
      <c r="B476" s="103"/>
      <c r="C476" s="136"/>
      <c r="D476" s="137"/>
      <c r="E476" s="137"/>
      <c r="F476" s="182" t="s">
        <v>1082</v>
      </c>
      <c r="G476" s="134">
        <f>G475*$V$4</f>
        <v>121.14999999999999</v>
      </c>
      <c r="H476" s="177"/>
    </row>
    <row r="477" spans="1:14" ht="15" customHeight="1">
      <c r="A477" s="102"/>
      <c r="B477" s="103"/>
      <c r="C477" s="104"/>
      <c r="D477" s="105"/>
      <c r="E477" s="183"/>
      <c r="F477" s="182" t="s">
        <v>1083</v>
      </c>
      <c r="G477" s="114">
        <f>$W$4</f>
        <v>0.24229999999999999</v>
      </c>
      <c r="H477" s="177"/>
    </row>
    <row r="478" spans="1:14" ht="15" customHeight="1">
      <c r="A478" s="102"/>
      <c r="B478" s="103"/>
      <c r="C478" s="136"/>
      <c r="D478" s="137"/>
      <c r="E478" s="137"/>
      <c r="F478" s="182" t="s">
        <v>1084</v>
      </c>
      <c r="G478" s="134">
        <f>G475+G476</f>
        <v>621.15</v>
      </c>
      <c r="H478" s="177"/>
    </row>
    <row r="479" spans="1:14" ht="15" customHeight="1">
      <c r="A479" s="115"/>
      <c r="B479" s="116"/>
      <c r="C479" s="116"/>
      <c r="D479" s="116"/>
      <c r="E479" s="116"/>
      <c r="F479" s="116"/>
      <c r="G479" s="117"/>
      <c r="H479" s="177"/>
    </row>
    <row r="480" spans="1:14" s="69" customFormat="1" ht="39" customHeight="1">
      <c r="A480" s="95" t="s">
        <v>699</v>
      </c>
      <c r="B480" s="96">
        <v>180502</v>
      </c>
      <c r="C480" s="97" t="s">
        <v>1203</v>
      </c>
      <c r="D480" s="98" t="s">
        <v>1151</v>
      </c>
      <c r="E480" s="99"/>
      <c r="F480" s="132"/>
      <c r="G480" s="134"/>
      <c r="H480" s="212"/>
      <c r="I480" s="69">
        <v>1648.62</v>
      </c>
      <c r="M480" s="227"/>
      <c r="N480" s="228"/>
    </row>
    <row r="481" spans="1:20" ht="15" customHeight="1">
      <c r="A481" s="102"/>
      <c r="B481" s="103" t="s">
        <v>1199</v>
      </c>
      <c r="C481" s="136" t="s">
        <v>1200</v>
      </c>
      <c r="D481" s="137" t="s">
        <v>1129</v>
      </c>
      <c r="E481" s="231">
        <v>16.5</v>
      </c>
      <c r="F481" s="107">
        <v>5.73</v>
      </c>
      <c r="G481" s="108">
        <f t="shared" ref="G481:G499" si="1">E481*F481</f>
        <v>94.545000000000002</v>
      </c>
      <c r="H481" s="177"/>
      <c r="T481" s="237">
        <f>H481*H500</f>
        <v>0</v>
      </c>
    </row>
    <row r="482" spans="1:20" ht="15" customHeight="1">
      <c r="A482" s="102"/>
      <c r="B482" s="103" t="s">
        <v>1127</v>
      </c>
      <c r="C482" s="136" t="s">
        <v>1128</v>
      </c>
      <c r="D482" s="137" t="s">
        <v>1129</v>
      </c>
      <c r="E482" s="231">
        <v>16.5</v>
      </c>
      <c r="F482" s="107">
        <v>4.1399999999999997</v>
      </c>
      <c r="G482" s="108">
        <f t="shared" si="1"/>
        <v>68.309999999999988</v>
      </c>
      <c r="H482" s="177"/>
    </row>
    <row r="483" spans="1:20" ht="15" customHeight="1">
      <c r="A483" s="102"/>
      <c r="B483" s="103" t="s">
        <v>1204</v>
      </c>
      <c r="C483" s="136" t="s">
        <v>1205</v>
      </c>
      <c r="D483" s="137" t="s">
        <v>1206</v>
      </c>
      <c r="E483" s="231">
        <v>50</v>
      </c>
      <c r="F483" s="107">
        <v>1.74</v>
      </c>
      <c r="G483" s="108">
        <f t="shared" si="1"/>
        <v>87</v>
      </c>
      <c r="H483" s="177"/>
    </row>
    <row r="484" spans="1:20" ht="15" customHeight="1">
      <c r="A484" s="102"/>
      <c r="B484" s="103" t="s">
        <v>1207</v>
      </c>
      <c r="C484" s="136" t="s">
        <v>1208</v>
      </c>
      <c r="D484" s="137" t="s">
        <v>1140</v>
      </c>
      <c r="E484" s="231">
        <v>1</v>
      </c>
      <c r="F484" s="107">
        <v>159</v>
      </c>
      <c r="G484" s="108">
        <f t="shared" si="1"/>
        <v>159</v>
      </c>
      <c r="H484" s="177"/>
    </row>
    <row r="485" spans="1:20" ht="15" customHeight="1">
      <c r="A485" s="102"/>
      <c r="B485" s="103" t="s">
        <v>1209</v>
      </c>
      <c r="C485" s="136" t="s">
        <v>1210</v>
      </c>
      <c r="D485" s="137" t="s">
        <v>1140</v>
      </c>
      <c r="E485" s="231">
        <v>1</v>
      </c>
      <c r="F485" s="107">
        <v>40.92</v>
      </c>
      <c r="G485" s="108">
        <f t="shared" si="1"/>
        <v>40.92</v>
      </c>
      <c r="H485" s="177"/>
    </row>
    <row r="486" spans="1:20" ht="15" customHeight="1">
      <c r="A486" s="102"/>
      <c r="B486" s="103" t="s">
        <v>1211</v>
      </c>
      <c r="C486" s="136" t="s">
        <v>1212</v>
      </c>
      <c r="D486" s="137" t="s">
        <v>1140</v>
      </c>
      <c r="E486" s="231">
        <v>6</v>
      </c>
      <c r="F486" s="107">
        <v>2.48</v>
      </c>
      <c r="G486" s="108">
        <f t="shared" si="1"/>
        <v>14.879999999999999</v>
      </c>
      <c r="H486" s="177"/>
    </row>
    <row r="487" spans="1:20" ht="15" customHeight="1">
      <c r="A487" s="102"/>
      <c r="B487" s="103" t="s">
        <v>1213</v>
      </c>
      <c r="C487" s="136" t="s">
        <v>1214</v>
      </c>
      <c r="D487" s="137" t="s">
        <v>1140</v>
      </c>
      <c r="E487" s="231">
        <v>1</v>
      </c>
      <c r="F487" s="107">
        <v>59.05</v>
      </c>
      <c r="G487" s="108">
        <f t="shared" si="1"/>
        <v>59.05</v>
      </c>
      <c r="H487" s="177"/>
    </row>
    <row r="488" spans="1:20" ht="15" customHeight="1">
      <c r="A488" s="102"/>
      <c r="B488" s="103" t="s">
        <v>1215</v>
      </c>
      <c r="C488" s="136" t="s">
        <v>1216</v>
      </c>
      <c r="D488" s="137" t="s">
        <v>1140</v>
      </c>
      <c r="E488" s="231">
        <v>1</v>
      </c>
      <c r="F488" s="107">
        <v>39.450000000000003</v>
      </c>
      <c r="G488" s="108">
        <f t="shared" si="1"/>
        <v>39.450000000000003</v>
      </c>
      <c r="H488" s="177"/>
    </row>
    <row r="489" spans="1:20" ht="15" customHeight="1">
      <c r="A489" s="102"/>
      <c r="B489" s="103" t="s">
        <v>1217</v>
      </c>
      <c r="C489" s="136" t="s">
        <v>1218</v>
      </c>
      <c r="D489" s="137" t="s">
        <v>1140</v>
      </c>
      <c r="E489" s="231">
        <v>1</v>
      </c>
      <c r="F489" s="107">
        <v>58.08</v>
      </c>
      <c r="G489" s="108">
        <f t="shared" si="1"/>
        <v>58.08</v>
      </c>
      <c r="H489" s="177"/>
    </row>
    <row r="490" spans="1:20" ht="15" customHeight="1">
      <c r="A490" s="102"/>
      <c r="B490" s="103" t="s">
        <v>1219</v>
      </c>
      <c r="C490" s="136" t="s">
        <v>1220</v>
      </c>
      <c r="D490" s="137" t="s">
        <v>1140</v>
      </c>
      <c r="E490" s="231">
        <v>1</v>
      </c>
      <c r="F490" s="107">
        <v>80.319999999999993</v>
      </c>
      <c r="G490" s="108">
        <f t="shared" si="1"/>
        <v>80.319999999999993</v>
      </c>
      <c r="H490" s="177"/>
    </row>
    <row r="491" spans="1:20" ht="15" customHeight="1">
      <c r="A491" s="102"/>
      <c r="B491" s="103" t="s">
        <v>1221</v>
      </c>
      <c r="C491" s="136" t="s">
        <v>1222</v>
      </c>
      <c r="D491" s="137" t="s">
        <v>1140</v>
      </c>
      <c r="E491" s="231">
        <v>1</v>
      </c>
      <c r="F491" s="107">
        <v>5.6</v>
      </c>
      <c r="G491" s="108">
        <f t="shared" si="1"/>
        <v>5.6</v>
      </c>
      <c r="H491" s="177"/>
    </row>
    <row r="492" spans="1:20" ht="15" customHeight="1">
      <c r="A492" s="102"/>
      <c r="B492" s="103" t="s">
        <v>1223</v>
      </c>
      <c r="C492" s="136" t="s">
        <v>1224</v>
      </c>
      <c r="D492" s="137" t="s">
        <v>1140</v>
      </c>
      <c r="E492" s="231">
        <v>1</v>
      </c>
      <c r="F492" s="107">
        <v>9.11</v>
      </c>
      <c r="G492" s="108">
        <f t="shared" si="1"/>
        <v>9.11</v>
      </c>
      <c r="H492" s="177"/>
    </row>
    <row r="493" spans="1:20" ht="15" customHeight="1">
      <c r="A493" s="102"/>
      <c r="B493" s="103" t="s">
        <v>1225</v>
      </c>
      <c r="C493" s="136" t="s">
        <v>1226</v>
      </c>
      <c r="D493" s="137" t="s">
        <v>1140</v>
      </c>
      <c r="E493" s="231">
        <v>1</v>
      </c>
      <c r="F493" s="107">
        <v>7.6</v>
      </c>
      <c r="G493" s="108">
        <f t="shared" si="1"/>
        <v>7.6</v>
      </c>
      <c r="H493" s="177"/>
    </row>
    <row r="494" spans="1:20" ht="15" customHeight="1">
      <c r="A494" s="102"/>
      <c r="B494" s="103" t="s">
        <v>1227</v>
      </c>
      <c r="C494" s="136" t="s">
        <v>1228</v>
      </c>
      <c r="D494" s="137" t="s">
        <v>1206</v>
      </c>
      <c r="E494" s="231">
        <v>6</v>
      </c>
      <c r="F494" s="107">
        <v>11.3</v>
      </c>
      <c r="G494" s="108">
        <f t="shared" si="1"/>
        <v>67.800000000000011</v>
      </c>
      <c r="H494" s="177"/>
    </row>
    <row r="495" spans="1:20" ht="15" customHeight="1">
      <c r="A495" s="102"/>
      <c r="B495" s="103" t="s">
        <v>1229</v>
      </c>
      <c r="C495" s="136" t="s">
        <v>1230</v>
      </c>
      <c r="D495" s="137" t="s">
        <v>1206</v>
      </c>
      <c r="E495" s="231">
        <v>1</v>
      </c>
      <c r="F495" s="107">
        <v>3.3</v>
      </c>
      <c r="G495" s="108">
        <f t="shared" si="1"/>
        <v>3.3</v>
      </c>
      <c r="H495" s="177"/>
    </row>
    <row r="496" spans="1:20" ht="15" customHeight="1">
      <c r="A496" s="102"/>
      <c r="B496" s="103" t="s">
        <v>1231</v>
      </c>
      <c r="C496" s="136" t="s">
        <v>1232</v>
      </c>
      <c r="D496" s="137" t="s">
        <v>1140</v>
      </c>
      <c r="E496" s="231">
        <v>3</v>
      </c>
      <c r="F496" s="107">
        <v>2.8</v>
      </c>
      <c r="G496" s="108">
        <f t="shared" si="1"/>
        <v>8.3999999999999986</v>
      </c>
      <c r="H496" s="177"/>
    </row>
    <row r="497" spans="1:20" ht="15" customHeight="1">
      <c r="A497" s="102"/>
      <c r="B497" s="103" t="s">
        <v>1233</v>
      </c>
      <c r="C497" s="136" t="s">
        <v>1234</v>
      </c>
      <c r="D497" s="137" t="s">
        <v>1206</v>
      </c>
      <c r="E497" s="231">
        <v>14</v>
      </c>
      <c r="F497" s="107">
        <v>4.1500000000000004</v>
      </c>
      <c r="G497" s="108">
        <f t="shared" si="1"/>
        <v>58.100000000000009</v>
      </c>
      <c r="H497" s="177"/>
    </row>
    <row r="498" spans="1:20" ht="15" customHeight="1">
      <c r="A498" s="102"/>
      <c r="B498" s="103" t="s">
        <v>1235</v>
      </c>
      <c r="C498" s="136" t="s">
        <v>1236</v>
      </c>
      <c r="D498" s="137" t="s">
        <v>1140</v>
      </c>
      <c r="E498" s="231">
        <v>5</v>
      </c>
      <c r="F498" s="107">
        <v>6.15</v>
      </c>
      <c r="G498" s="108">
        <f t="shared" si="1"/>
        <v>30.75</v>
      </c>
      <c r="H498" s="177"/>
    </row>
    <row r="499" spans="1:20" ht="22.5" customHeight="1">
      <c r="A499" s="102"/>
      <c r="B499" s="103" t="s">
        <v>1237</v>
      </c>
      <c r="C499" s="136" t="s">
        <v>1238</v>
      </c>
      <c r="D499" s="137" t="s">
        <v>1140</v>
      </c>
      <c r="E499" s="231">
        <v>1</v>
      </c>
      <c r="F499" s="107">
        <v>957.83</v>
      </c>
      <c r="G499" s="108">
        <f t="shared" si="1"/>
        <v>957.83</v>
      </c>
      <c r="H499" s="177"/>
    </row>
    <row r="500" spans="1:20" ht="15" customHeight="1">
      <c r="A500" s="102"/>
      <c r="B500" s="103"/>
      <c r="C500" s="104"/>
      <c r="D500" s="105"/>
      <c r="E500" s="183"/>
      <c r="F500" s="182" t="s">
        <v>1081</v>
      </c>
      <c r="G500" s="108">
        <f>SUM(G481:G499)</f>
        <v>1850.0450000000001</v>
      </c>
      <c r="H500" s="233"/>
      <c r="T500" s="237"/>
    </row>
    <row r="501" spans="1:20" ht="15" customHeight="1">
      <c r="A501" s="102"/>
      <c r="B501" s="103"/>
      <c r="C501" s="104"/>
      <c r="D501" s="105"/>
      <c r="E501" s="445" t="s">
        <v>1099</v>
      </c>
      <c r="F501" s="446"/>
      <c r="G501" s="108">
        <f>(G481+G482)*$X$4</f>
        <v>160.93331099999997</v>
      </c>
      <c r="H501" s="177"/>
      <c r="T501" s="237"/>
    </row>
    <row r="502" spans="1:20" ht="15" customHeight="1">
      <c r="A502" s="102"/>
      <c r="B502" s="103"/>
      <c r="C502" s="136"/>
      <c r="D502" s="137"/>
      <c r="E502" s="137"/>
      <c r="F502" s="182" t="s">
        <v>1082</v>
      </c>
      <c r="G502" s="134">
        <f>G500*$V$4</f>
        <v>448.26590349999998</v>
      </c>
      <c r="H502" s="177"/>
    </row>
    <row r="503" spans="1:20" ht="15" customHeight="1">
      <c r="A503" s="102"/>
      <c r="B503" s="103"/>
      <c r="C503" s="104"/>
      <c r="D503" s="105"/>
      <c r="E503" s="183"/>
      <c r="F503" s="182" t="s">
        <v>1083</v>
      </c>
      <c r="G503" s="114">
        <f>$W$4</f>
        <v>0.24229999999999999</v>
      </c>
      <c r="H503" s="177"/>
    </row>
    <row r="504" spans="1:20" ht="15" customHeight="1">
      <c r="A504" s="102"/>
      <c r="B504" s="103"/>
      <c r="C504" s="136"/>
      <c r="D504" s="137"/>
      <c r="E504" s="137"/>
      <c r="F504" s="182" t="s">
        <v>1084</v>
      </c>
      <c r="G504" s="134">
        <f>G500+G501+G502</f>
        <v>2459.2442145</v>
      </c>
      <c r="H504" s="177"/>
    </row>
    <row r="505" spans="1:20" ht="15" customHeight="1">
      <c r="A505" s="115"/>
      <c r="B505" s="116"/>
      <c r="C505" s="116"/>
      <c r="D505" s="116"/>
      <c r="E505" s="116"/>
      <c r="F505" s="116"/>
      <c r="G505" s="117"/>
      <c r="H505" s="177"/>
    </row>
    <row r="506" spans="1:20" s="69" customFormat="1" ht="15" customHeight="1">
      <c r="A506" s="95" t="s">
        <v>756</v>
      </c>
      <c r="B506" s="96">
        <v>180385</v>
      </c>
      <c r="C506" s="97" t="s">
        <v>1239</v>
      </c>
      <c r="D506" s="98" t="s">
        <v>1151</v>
      </c>
      <c r="E506" s="99"/>
      <c r="F506" s="132"/>
      <c r="G506" s="134"/>
      <c r="H506" s="212"/>
      <c r="M506" s="227"/>
      <c r="N506" s="228"/>
    </row>
    <row r="507" spans="1:20" ht="15" customHeight="1">
      <c r="A507" s="102"/>
      <c r="B507" s="103" t="s">
        <v>1240</v>
      </c>
      <c r="C507" s="136" t="s">
        <v>1241</v>
      </c>
      <c r="D507" s="234" t="s">
        <v>1242</v>
      </c>
      <c r="E507" s="235">
        <v>6</v>
      </c>
      <c r="F507" s="236">
        <v>4.1399999999999997</v>
      </c>
      <c r="G507" s="108">
        <f t="shared" ref="G507:G518" si="2">E507*F507</f>
        <v>24.839999999999996</v>
      </c>
      <c r="H507" s="177"/>
    </row>
    <row r="508" spans="1:20" ht="15" customHeight="1">
      <c r="A508" s="102"/>
      <c r="B508" s="103" t="s">
        <v>1243</v>
      </c>
      <c r="C508" s="136" t="s">
        <v>1200</v>
      </c>
      <c r="D508" s="234" t="s">
        <v>1244</v>
      </c>
      <c r="E508" s="235">
        <v>6</v>
      </c>
      <c r="F508" s="236">
        <v>5.73</v>
      </c>
      <c r="G508" s="108">
        <f t="shared" si="2"/>
        <v>34.380000000000003</v>
      </c>
      <c r="H508" s="177"/>
    </row>
    <row r="509" spans="1:20" ht="15" customHeight="1">
      <c r="A509" s="102"/>
      <c r="B509" s="103" t="s">
        <v>1245</v>
      </c>
      <c r="C509" s="136" t="s">
        <v>1246</v>
      </c>
      <c r="D509" s="137" t="s">
        <v>1140</v>
      </c>
      <c r="E509" s="235">
        <v>1</v>
      </c>
      <c r="F509" s="236">
        <v>250</v>
      </c>
      <c r="G509" s="108">
        <f t="shared" si="2"/>
        <v>250</v>
      </c>
      <c r="H509" s="177"/>
    </row>
    <row r="510" spans="1:20" ht="15" customHeight="1">
      <c r="A510" s="102"/>
      <c r="B510" s="103" t="s">
        <v>1247</v>
      </c>
      <c r="C510" s="136" t="s">
        <v>1248</v>
      </c>
      <c r="D510" s="137" t="s">
        <v>1140</v>
      </c>
      <c r="E510" s="235">
        <v>1</v>
      </c>
      <c r="F510" s="236">
        <v>43.8</v>
      </c>
      <c r="G510" s="108">
        <f t="shared" si="2"/>
        <v>43.8</v>
      </c>
      <c r="H510" s="177"/>
    </row>
    <row r="511" spans="1:20" ht="15" customHeight="1">
      <c r="A511" s="102"/>
      <c r="B511" s="103" t="s">
        <v>1249</v>
      </c>
      <c r="C511" s="136" t="s">
        <v>1250</v>
      </c>
      <c r="D511" s="137" t="s">
        <v>1140</v>
      </c>
      <c r="E511" s="235">
        <v>1</v>
      </c>
      <c r="F511" s="236">
        <v>22.3</v>
      </c>
      <c r="G511" s="108">
        <f t="shared" si="2"/>
        <v>22.3</v>
      </c>
      <c r="H511" s="177"/>
    </row>
    <row r="512" spans="1:20" ht="15" customHeight="1">
      <c r="A512" s="102"/>
      <c r="B512" s="103" t="s">
        <v>1251</v>
      </c>
      <c r="C512" s="136" t="s">
        <v>1252</v>
      </c>
      <c r="D512" s="137" t="s">
        <v>1140</v>
      </c>
      <c r="E512" s="235">
        <v>1</v>
      </c>
      <c r="F512" s="236">
        <v>86.3</v>
      </c>
      <c r="G512" s="108">
        <f t="shared" si="2"/>
        <v>86.3</v>
      </c>
      <c r="H512" s="177"/>
    </row>
    <row r="513" spans="1:14" ht="15" customHeight="1">
      <c r="A513" s="102"/>
      <c r="B513" s="103" t="s">
        <v>1253</v>
      </c>
      <c r="C513" s="136" t="s">
        <v>1254</v>
      </c>
      <c r="D513" s="137" t="s">
        <v>1140</v>
      </c>
      <c r="E513" s="235">
        <v>1</v>
      </c>
      <c r="F513" s="236">
        <v>22.85</v>
      </c>
      <c r="G513" s="108">
        <f t="shared" si="2"/>
        <v>22.85</v>
      </c>
      <c r="H513" s="177"/>
    </row>
    <row r="514" spans="1:14" ht="15" customHeight="1">
      <c r="A514" s="102"/>
      <c r="B514" s="103" t="s">
        <v>1255</v>
      </c>
      <c r="C514" s="136" t="s">
        <v>1256</v>
      </c>
      <c r="D514" s="137" t="s">
        <v>1140</v>
      </c>
      <c r="E514" s="235">
        <v>3</v>
      </c>
      <c r="F514" s="236">
        <v>16.09</v>
      </c>
      <c r="G514" s="108">
        <f t="shared" si="2"/>
        <v>48.269999999999996</v>
      </c>
      <c r="H514" s="177"/>
    </row>
    <row r="515" spans="1:14" ht="15" customHeight="1">
      <c r="A515" s="102"/>
      <c r="B515" s="103" t="s">
        <v>1257</v>
      </c>
      <c r="C515" s="136" t="s">
        <v>1258</v>
      </c>
      <c r="D515" s="137" t="s">
        <v>1140</v>
      </c>
      <c r="E515" s="235">
        <v>1</v>
      </c>
      <c r="F515" s="236">
        <v>140.4</v>
      </c>
      <c r="G515" s="108">
        <f t="shared" si="2"/>
        <v>140.4</v>
      </c>
      <c r="H515" s="177"/>
    </row>
    <row r="516" spans="1:14" ht="15" customHeight="1">
      <c r="A516" s="102"/>
      <c r="B516" s="103" t="s">
        <v>1259</v>
      </c>
      <c r="C516" s="136" t="s">
        <v>1260</v>
      </c>
      <c r="D516" s="137" t="s">
        <v>1140</v>
      </c>
      <c r="E516" s="235">
        <v>1</v>
      </c>
      <c r="F516" s="236">
        <v>105.05</v>
      </c>
      <c r="G516" s="108">
        <f t="shared" si="2"/>
        <v>105.05</v>
      </c>
      <c r="H516" s="177"/>
    </row>
    <row r="517" spans="1:14" ht="15" customHeight="1">
      <c r="A517" s="102"/>
      <c r="B517" s="103" t="s">
        <v>1261</v>
      </c>
      <c r="C517" s="136" t="s">
        <v>1262</v>
      </c>
      <c r="D517" s="137" t="s">
        <v>1140</v>
      </c>
      <c r="E517" s="235">
        <v>1</v>
      </c>
      <c r="F517" s="236">
        <v>20.3</v>
      </c>
      <c r="G517" s="108">
        <f t="shared" si="2"/>
        <v>20.3</v>
      </c>
      <c r="H517" s="177"/>
    </row>
    <row r="518" spans="1:14" ht="15" customHeight="1">
      <c r="A518" s="102"/>
      <c r="B518" s="103" t="s">
        <v>1263</v>
      </c>
      <c r="C518" s="136" t="s">
        <v>1264</v>
      </c>
      <c r="D518" s="137" t="s">
        <v>1140</v>
      </c>
      <c r="E518" s="235">
        <v>1</v>
      </c>
      <c r="F518" s="236">
        <v>4077.84</v>
      </c>
      <c r="G518" s="108">
        <f t="shared" si="2"/>
        <v>4077.84</v>
      </c>
      <c r="H518" s="177"/>
    </row>
    <row r="519" spans="1:14" ht="15" customHeight="1">
      <c r="A519" s="102"/>
      <c r="B519" s="103"/>
      <c r="C519" s="104"/>
      <c r="D519" s="105"/>
      <c r="E519" s="183"/>
      <c r="F519" s="182" t="s">
        <v>1081</v>
      </c>
      <c r="G519" s="108">
        <f>SUM(G507:G518)</f>
        <v>4876.33</v>
      </c>
      <c r="H519" s="177"/>
    </row>
    <row r="520" spans="1:14" ht="15" customHeight="1">
      <c r="A520" s="102"/>
      <c r="B520" s="103"/>
      <c r="C520" s="104"/>
      <c r="D520" s="105"/>
      <c r="E520" s="445" t="s">
        <v>1099</v>
      </c>
      <c r="F520" s="446"/>
      <c r="G520" s="108">
        <f>(G507+G508)*$X$4</f>
        <v>58.521203999999997</v>
      </c>
      <c r="H520" s="177"/>
    </row>
    <row r="521" spans="1:14" ht="15" customHeight="1">
      <c r="A521" s="102"/>
      <c r="B521" s="103"/>
      <c r="C521" s="136"/>
      <c r="D521" s="137"/>
      <c r="E521" s="137"/>
      <c r="F521" s="182" t="s">
        <v>1082</v>
      </c>
      <c r="G521" s="134">
        <f>G519*$V$4</f>
        <v>1181.5347589999999</v>
      </c>
      <c r="H521" s="177"/>
    </row>
    <row r="522" spans="1:14" ht="15" customHeight="1">
      <c r="A522" s="102"/>
      <c r="B522" s="103"/>
      <c r="C522" s="104"/>
      <c r="D522" s="105"/>
      <c r="E522" s="183"/>
      <c r="F522" s="182" t="s">
        <v>1083</v>
      </c>
      <c r="G522" s="114">
        <f>$W$4</f>
        <v>0.24229999999999999</v>
      </c>
      <c r="H522" s="177"/>
    </row>
    <row r="523" spans="1:14" ht="15" customHeight="1">
      <c r="A523" s="102"/>
      <c r="B523" s="103"/>
      <c r="C523" s="136"/>
      <c r="D523" s="137"/>
      <c r="E523" s="137"/>
      <c r="F523" s="182" t="s">
        <v>1084</v>
      </c>
      <c r="G523" s="134">
        <f>G519+G520+G521</f>
        <v>6116.3859629999997</v>
      </c>
      <c r="H523" s="177"/>
    </row>
    <row r="524" spans="1:14" ht="15" customHeight="1">
      <c r="A524" s="115"/>
      <c r="B524" s="116"/>
      <c r="C524" s="116"/>
      <c r="D524" s="116"/>
      <c r="E524" s="116"/>
      <c r="F524" s="116"/>
      <c r="G524" s="117"/>
      <c r="H524" s="177"/>
    </row>
    <row r="525" spans="1:14" s="69" customFormat="1" ht="15" customHeight="1">
      <c r="A525" s="95" t="s">
        <v>758</v>
      </c>
      <c r="B525" s="96">
        <v>181481</v>
      </c>
      <c r="C525" s="97" t="s">
        <v>1265</v>
      </c>
      <c r="D525" s="98" t="s">
        <v>1151</v>
      </c>
      <c r="E525" s="99"/>
      <c r="F525" s="132"/>
      <c r="G525" s="134"/>
      <c r="H525" s="212"/>
      <c r="M525" s="227"/>
      <c r="N525" s="228"/>
    </row>
    <row r="526" spans="1:14" ht="15" customHeight="1">
      <c r="A526" s="102"/>
      <c r="B526" s="103" t="s">
        <v>1127</v>
      </c>
      <c r="C526" s="136" t="s">
        <v>1128</v>
      </c>
      <c r="D526" s="234" t="s">
        <v>1096</v>
      </c>
      <c r="E526" s="236">
        <v>4</v>
      </c>
      <c r="F526" s="236">
        <v>4.1399999999999997</v>
      </c>
      <c r="G526" s="108">
        <f>E526*F526</f>
        <v>16.559999999999999</v>
      </c>
      <c r="H526" s="177"/>
    </row>
    <row r="527" spans="1:14" ht="15" customHeight="1">
      <c r="A527" s="102"/>
      <c r="B527" s="103" t="s">
        <v>1141</v>
      </c>
      <c r="C527" s="136" t="s">
        <v>1142</v>
      </c>
      <c r="D527" s="234" t="s">
        <v>1096</v>
      </c>
      <c r="E527" s="236">
        <v>4</v>
      </c>
      <c r="F527" s="236">
        <v>5.73</v>
      </c>
      <c r="G527" s="108">
        <f>E527*F527</f>
        <v>22.92</v>
      </c>
      <c r="H527" s="177"/>
    </row>
    <row r="528" spans="1:14" ht="15" customHeight="1">
      <c r="A528" s="102"/>
      <c r="B528" s="103" t="s">
        <v>1199</v>
      </c>
      <c r="C528" s="136" t="s">
        <v>1266</v>
      </c>
      <c r="D528" s="234" t="s">
        <v>1096</v>
      </c>
      <c r="E528" s="236">
        <v>4</v>
      </c>
      <c r="F528" s="236">
        <v>5.73</v>
      </c>
      <c r="G528" s="108">
        <f>E528*F528</f>
        <v>22.92</v>
      </c>
      <c r="H528" s="177"/>
    </row>
    <row r="529" spans="1:14" ht="15" customHeight="1">
      <c r="A529" s="102"/>
      <c r="B529" s="103" t="s">
        <v>1267</v>
      </c>
      <c r="C529" s="136" t="s">
        <v>1265</v>
      </c>
      <c r="D529" s="137" t="s">
        <v>1140</v>
      </c>
      <c r="E529" s="236">
        <v>1</v>
      </c>
      <c r="F529" s="236">
        <v>1418.91</v>
      </c>
      <c r="G529" s="108">
        <f>E529*F529</f>
        <v>1418.91</v>
      </c>
      <c r="H529" s="177"/>
    </row>
    <row r="530" spans="1:14" ht="15" customHeight="1">
      <c r="A530" s="102"/>
      <c r="B530" s="103"/>
      <c r="C530" s="104"/>
      <c r="D530" s="105"/>
      <c r="E530" s="183"/>
      <c r="F530" s="182" t="s">
        <v>1081</v>
      </c>
      <c r="G530" s="108">
        <f>SUM(G526:G529)</f>
        <v>1481.3100000000002</v>
      </c>
      <c r="H530" s="177"/>
    </row>
    <row r="531" spans="1:14" ht="15" customHeight="1">
      <c r="A531" s="102"/>
      <c r="B531" s="103"/>
      <c r="C531" s="104"/>
      <c r="D531" s="105"/>
      <c r="E531" s="445" t="s">
        <v>1099</v>
      </c>
      <c r="F531" s="446"/>
      <c r="G531" s="108">
        <f>(G526+G527)*$X$4</f>
        <v>39.014136000000001</v>
      </c>
      <c r="H531" s="177"/>
    </row>
    <row r="532" spans="1:14" ht="15" customHeight="1">
      <c r="A532" s="102"/>
      <c r="B532" s="103"/>
      <c r="C532" s="136"/>
      <c r="D532" s="137"/>
      <c r="E532" s="137"/>
      <c r="F532" s="182" t="s">
        <v>1082</v>
      </c>
      <c r="G532" s="134">
        <f>G530*$V$4</f>
        <v>358.92141300000003</v>
      </c>
      <c r="H532" s="177"/>
    </row>
    <row r="533" spans="1:14" ht="15" customHeight="1">
      <c r="A533" s="102"/>
      <c r="B533" s="103"/>
      <c r="C533" s="104"/>
      <c r="D533" s="105"/>
      <c r="E533" s="183"/>
      <c r="F533" s="182" t="s">
        <v>1083</v>
      </c>
      <c r="G533" s="114">
        <f>$W$4</f>
        <v>0.24229999999999999</v>
      </c>
      <c r="H533" s="177"/>
    </row>
    <row r="534" spans="1:14" ht="15" customHeight="1">
      <c r="A534" s="102"/>
      <c r="B534" s="103"/>
      <c r="C534" s="136"/>
      <c r="D534" s="137"/>
      <c r="E534" s="137"/>
      <c r="F534" s="182" t="s">
        <v>1084</v>
      </c>
      <c r="G534" s="134">
        <f>G530+G531+G532</f>
        <v>1879.2455490000002</v>
      </c>
      <c r="H534" s="177"/>
    </row>
    <row r="535" spans="1:14" ht="15" customHeight="1">
      <c r="A535" s="115"/>
      <c r="B535" s="116"/>
      <c r="C535" s="116"/>
      <c r="D535" s="116"/>
      <c r="E535" s="116"/>
      <c r="F535" s="116"/>
      <c r="G535" s="117"/>
      <c r="H535" s="177"/>
    </row>
    <row r="536" spans="1:14" s="69" customFormat="1" ht="73.5" customHeight="1">
      <c r="A536" s="95" t="s">
        <v>891</v>
      </c>
      <c r="B536" s="96" t="s">
        <v>697</v>
      </c>
      <c r="C536" s="97" t="s">
        <v>1268</v>
      </c>
      <c r="D536" s="98" t="s">
        <v>1151</v>
      </c>
      <c r="E536" s="99"/>
      <c r="F536" s="132"/>
      <c r="G536" s="134"/>
      <c r="H536" s="212"/>
      <c r="M536" s="227"/>
      <c r="N536" s="228"/>
    </row>
    <row r="537" spans="1:14" ht="15" customHeight="1">
      <c r="A537" s="102"/>
      <c r="B537" s="103" t="s">
        <v>1269</v>
      </c>
      <c r="C537" s="136" t="s">
        <v>1270</v>
      </c>
      <c r="D537" s="234" t="s">
        <v>1096</v>
      </c>
      <c r="E537" s="235">
        <v>8</v>
      </c>
      <c r="F537" s="236">
        <v>7.5</v>
      </c>
      <c r="G537" s="108">
        <f>E537*F537</f>
        <v>60</v>
      </c>
      <c r="H537" s="177"/>
    </row>
    <row r="538" spans="1:14" ht="15" customHeight="1">
      <c r="A538" s="102"/>
      <c r="B538" s="103" t="s">
        <v>1097</v>
      </c>
      <c r="C538" s="136" t="s">
        <v>1098</v>
      </c>
      <c r="D538" s="234" t="s">
        <v>1096</v>
      </c>
      <c r="E538" s="235">
        <v>8</v>
      </c>
      <c r="F538" s="236">
        <v>5.33</v>
      </c>
      <c r="G538" s="108">
        <f>E538*F538</f>
        <v>42.64</v>
      </c>
      <c r="H538" s="177"/>
    </row>
    <row r="539" spans="1:14" ht="69" customHeight="1">
      <c r="A539" s="102"/>
      <c r="B539" s="103" t="s">
        <v>1202</v>
      </c>
      <c r="C539" s="136" t="s">
        <v>1268</v>
      </c>
      <c r="D539" s="234" t="s">
        <v>1073</v>
      </c>
      <c r="E539" s="235">
        <v>1</v>
      </c>
      <c r="F539" s="236">
        <v>303.61</v>
      </c>
      <c r="G539" s="108">
        <f>E539*F539</f>
        <v>303.61</v>
      </c>
      <c r="H539" s="177"/>
    </row>
    <row r="540" spans="1:14" ht="15" customHeight="1">
      <c r="A540" s="102"/>
      <c r="B540" s="103"/>
      <c r="C540" s="104"/>
      <c r="D540" s="105"/>
      <c r="E540" s="183"/>
      <c r="F540" s="182" t="s">
        <v>1081</v>
      </c>
      <c r="G540" s="108">
        <f>SUM(G537:G539)</f>
        <v>406.25</v>
      </c>
      <c r="H540" s="177"/>
    </row>
    <row r="541" spans="1:14" ht="15" customHeight="1">
      <c r="A541" s="102"/>
      <c r="B541" s="103"/>
      <c r="C541" s="104"/>
      <c r="D541" s="105"/>
      <c r="E541" s="445" t="s">
        <v>1099</v>
      </c>
      <c r="F541" s="446"/>
      <c r="G541" s="108">
        <f>(G537+G538)*$X$4</f>
        <v>101.428848</v>
      </c>
      <c r="H541" s="177"/>
    </row>
    <row r="542" spans="1:14" ht="15" customHeight="1">
      <c r="A542" s="102"/>
      <c r="B542" s="103"/>
      <c r="C542" s="136"/>
      <c r="D542" s="137"/>
      <c r="E542" s="137"/>
      <c r="F542" s="182" t="s">
        <v>1082</v>
      </c>
      <c r="G542" s="134">
        <f>G540*$V$4</f>
        <v>98.434374999999989</v>
      </c>
      <c r="H542" s="177"/>
    </row>
    <row r="543" spans="1:14" ht="15" customHeight="1">
      <c r="A543" s="102"/>
      <c r="B543" s="103"/>
      <c r="C543" s="104"/>
      <c r="D543" s="105"/>
      <c r="E543" s="183"/>
      <c r="F543" s="182" t="s">
        <v>1083</v>
      </c>
      <c r="G543" s="114">
        <f>$W$4</f>
        <v>0.24229999999999999</v>
      </c>
      <c r="H543" s="177"/>
    </row>
    <row r="544" spans="1:14" ht="15" customHeight="1">
      <c r="A544" s="102"/>
      <c r="B544" s="103"/>
      <c r="C544" s="136"/>
      <c r="D544" s="137"/>
      <c r="E544" s="137"/>
      <c r="F544" s="182" t="s">
        <v>1084</v>
      </c>
      <c r="G544" s="134">
        <f>G540+G541+G542</f>
        <v>606.11322300000006</v>
      </c>
      <c r="H544" s="177"/>
    </row>
    <row r="545" spans="1:14" ht="15" customHeight="1">
      <c r="A545" s="115"/>
      <c r="B545" s="116"/>
      <c r="C545" s="116"/>
      <c r="D545" s="116"/>
      <c r="E545" s="116"/>
      <c r="F545" s="116"/>
      <c r="G545" s="117"/>
      <c r="H545" s="177"/>
    </row>
    <row r="546" spans="1:14" s="69" customFormat="1" ht="15" customHeight="1">
      <c r="A546" s="95" t="s">
        <v>909</v>
      </c>
      <c r="B546" s="96">
        <v>180214</v>
      </c>
      <c r="C546" s="97" t="s">
        <v>1271</v>
      </c>
      <c r="D546" s="98" t="s">
        <v>1272</v>
      </c>
      <c r="E546" s="99"/>
      <c r="F546" s="132"/>
      <c r="G546" s="134"/>
      <c r="H546" s="212"/>
      <c r="M546" s="227"/>
      <c r="N546" s="228"/>
    </row>
    <row r="547" spans="1:14" ht="15" customHeight="1">
      <c r="A547" s="102"/>
      <c r="B547" s="103" t="s">
        <v>1127</v>
      </c>
      <c r="C547" s="136" t="s">
        <v>1128</v>
      </c>
      <c r="D547" s="234" t="s">
        <v>1129</v>
      </c>
      <c r="E547" s="235">
        <v>8</v>
      </c>
      <c r="F547" s="236">
        <v>4.1399999999999997</v>
      </c>
      <c r="G547" s="120">
        <f t="shared" ref="G547:G556" si="3">E547*F547</f>
        <v>33.119999999999997</v>
      </c>
      <c r="H547" s="177"/>
    </row>
    <row r="548" spans="1:14" ht="15" customHeight="1">
      <c r="A548" s="102"/>
      <c r="B548" s="103" t="s">
        <v>1199</v>
      </c>
      <c r="C548" s="136" t="s">
        <v>1266</v>
      </c>
      <c r="D548" s="234" t="s">
        <v>1129</v>
      </c>
      <c r="E548" s="235">
        <v>8</v>
      </c>
      <c r="F548" s="236">
        <v>5.73</v>
      </c>
      <c r="G548" s="120">
        <f t="shared" si="3"/>
        <v>45.84</v>
      </c>
      <c r="H548" s="177"/>
    </row>
    <row r="549" spans="1:14" ht="15" customHeight="1">
      <c r="A549" s="102"/>
      <c r="B549" s="103" t="s">
        <v>1273</v>
      </c>
      <c r="C549" s="136" t="s">
        <v>1274</v>
      </c>
      <c r="D549" s="234" t="s">
        <v>1206</v>
      </c>
      <c r="E549" s="235">
        <v>1.5</v>
      </c>
      <c r="F549" s="236">
        <v>6.27</v>
      </c>
      <c r="G549" s="120">
        <f t="shared" si="3"/>
        <v>9.4049999999999994</v>
      </c>
      <c r="H549" s="177"/>
    </row>
    <row r="550" spans="1:14" ht="15" customHeight="1">
      <c r="A550" s="102"/>
      <c r="B550" s="103" t="s">
        <v>1275</v>
      </c>
      <c r="C550" s="136" t="s">
        <v>1276</v>
      </c>
      <c r="D550" s="234" t="s">
        <v>1206</v>
      </c>
      <c r="E550" s="235">
        <v>4</v>
      </c>
      <c r="F550" s="236">
        <v>3.26</v>
      </c>
      <c r="G550" s="120">
        <f t="shared" si="3"/>
        <v>13.04</v>
      </c>
      <c r="H550" s="177"/>
    </row>
    <row r="551" spans="1:14" ht="15" customHeight="1">
      <c r="A551" s="102"/>
      <c r="B551" s="103" t="s">
        <v>1277</v>
      </c>
      <c r="C551" s="136" t="s">
        <v>1278</v>
      </c>
      <c r="D551" s="137" t="s">
        <v>1140</v>
      </c>
      <c r="E551" s="235">
        <v>0.25</v>
      </c>
      <c r="F551" s="236">
        <v>10.63</v>
      </c>
      <c r="G551" s="120">
        <f t="shared" si="3"/>
        <v>2.6575000000000002</v>
      </c>
      <c r="H551" s="177"/>
    </row>
    <row r="552" spans="1:14" ht="15" customHeight="1">
      <c r="A552" s="102"/>
      <c r="B552" s="103" t="s">
        <v>1279</v>
      </c>
      <c r="C552" s="136" t="s">
        <v>1280</v>
      </c>
      <c r="D552" s="137" t="s">
        <v>1140</v>
      </c>
      <c r="E552" s="235">
        <v>0.25</v>
      </c>
      <c r="F552" s="236">
        <v>10</v>
      </c>
      <c r="G552" s="120">
        <f t="shared" si="3"/>
        <v>2.5</v>
      </c>
      <c r="H552" s="177"/>
    </row>
    <row r="553" spans="1:14" ht="15" customHeight="1">
      <c r="A553" s="102"/>
      <c r="B553" s="103" t="s">
        <v>1281</v>
      </c>
      <c r="C553" s="136" t="s">
        <v>1282</v>
      </c>
      <c r="D553" s="137" t="s">
        <v>1140</v>
      </c>
      <c r="E553" s="235">
        <v>0.5</v>
      </c>
      <c r="F553" s="236">
        <v>17.66</v>
      </c>
      <c r="G553" s="120">
        <f t="shared" si="3"/>
        <v>8.83</v>
      </c>
      <c r="H553" s="177"/>
    </row>
    <row r="554" spans="1:14" ht="15" customHeight="1">
      <c r="A554" s="102"/>
      <c r="B554" s="103" t="s">
        <v>1283</v>
      </c>
      <c r="C554" s="136" t="s">
        <v>1284</v>
      </c>
      <c r="D554" s="137" t="s">
        <v>1140</v>
      </c>
      <c r="E554" s="235">
        <v>0.25</v>
      </c>
      <c r="F554" s="236">
        <v>6.2</v>
      </c>
      <c r="G554" s="120">
        <f t="shared" si="3"/>
        <v>1.55</v>
      </c>
      <c r="H554" s="177"/>
    </row>
    <row r="555" spans="1:14" ht="15" customHeight="1">
      <c r="A555" s="102"/>
      <c r="B555" s="103" t="s">
        <v>1285</v>
      </c>
      <c r="C555" s="136" t="s">
        <v>1286</v>
      </c>
      <c r="D555" s="137" t="s">
        <v>1140</v>
      </c>
      <c r="E555" s="235">
        <v>0.5</v>
      </c>
      <c r="F555" s="236">
        <v>3.35</v>
      </c>
      <c r="G555" s="120">
        <f t="shared" si="3"/>
        <v>1.675</v>
      </c>
      <c r="H555" s="177"/>
    </row>
    <row r="556" spans="1:14" ht="15" customHeight="1">
      <c r="A556" s="102"/>
      <c r="B556" s="103" t="s">
        <v>1287</v>
      </c>
      <c r="C556" s="136" t="s">
        <v>1288</v>
      </c>
      <c r="D556" s="137" t="s">
        <v>1140</v>
      </c>
      <c r="E556" s="235">
        <v>0.25</v>
      </c>
      <c r="F556" s="236">
        <v>9.57</v>
      </c>
      <c r="G556" s="120">
        <f t="shared" si="3"/>
        <v>2.3925000000000001</v>
      </c>
      <c r="H556" s="177"/>
    </row>
    <row r="557" spans="1:14" ht="15" customHeight="1">
      <c r="A557" s="102"/>
      <c r="B557" s="103"/>
      <c r="C557" s="104"/>
      <c r="D557" s="105"/>
      <c r="E557" s="183"/>
      <c r="F557" s="182" t="s">
        <v>1081</v>
      </c>
      <c r="G557" s="108">
        <f>SUM(G547:G556)</f>
        <v>121.00999999999999</v>
      </c>
      <c r="H557" s="177"/>
    </row>
    <row r="558" spans="1:14" ht="15" customHeight="1">
      <c r="A558" s="102"/>
      <c r="B558" s="103"/>
      <c r="C558" s="104"/>
      <c r="D558" s="105"/>
      <c r="E558" s="445" t="s">
        <v>1099</v>
      </c>
      <c r="F558" s="446"/>
      <c r="G558" s="108">
        <f>(G548+G547)*$X$4</f>
        <v>78.028272000000001</v>
      </c>
      <c r="H558" s="177"/>
    </row>
    <row r="559" spans="1:14" ht="15" customHeight="1">
      <c r="A559" s="102"/>
      <c r="B559" s="103"/>
      <c r="C559" s="136"/>
      <c r="D559" s="137"/>
      <c r="E559" s="137"/>
      <c r="F559" s="182" t="s">
        <v>1082</v>
      </c>
      <c r="G559" s="134">
        <f>G557*$V$4</f>
        <v>29.320722999999997</v>
      </c>
      <c r="H559" s="177"/>
    </row>
    <row r="560" spans="1:14" ht="15" customHeight="1">
      <c r="A560" s="102"/>
      <c r="B560" s="103"/>
      <c r="C560" s="104"/>
      <c r="D560" s="105"/>
      <c r="E560" s="183"/>
      <c r="F560" s="182" t="s">
        <v>1083</v>
      </c>
      <c r="G560" s="114">
        <f>$W$4</f>
        <v>0.24229999999999999</v>
      </c>
      <c r="H560" s="177"/>
    </row>
    <row r="561" spans="1:14" ht="15" customHeight="1">
      <c r="A561" s="102"/>
      <c r="B561" s="103"/>
      <c r="C561" s="136"/>
      <c r="D561" s="137"/>
      <c r="E561" s="137"/>
      <c r="F561" s="182" t="s">
        <v>1084</v>
      </c>
      <c r="G561" s="134">
        <f>G557+G558+G559</f>
        <v>228.35899499999999</v>
      </c>
      <c r="H561" s="177"/>
    </row>
    <row r="562" spans="1:14" ht="15" customHeight="1">
      <c r="A562" s="115"/>
      <c r="B562" s="116"/>
      <c r="C562" s="116"/>
      <c r="D562" s="116"/>
      <c r="E562" s="116"/>
      <c r="F562" s="116"/>
      <c r="G562" s="117"/>
      <c r="H562" s="177"/>
    </row>
    <row r="563" spans="1:14" s="69" customFormat="1" ht="15" customHeight="1">
      <c r="A563" s="95" t="s">
        <v>915</v>
      </c>
      <c r="B563" s="96">
        <v>180417</v>
      </c>
      <c r="C563" s="97" t="s">
        <v>1289</v>
      </c>
      <c r="D563" s="98" t="s">
        <v>1151</v>
      </c>
      <c r="E563" s="98"/>
      <c r="F563" s="132"/>
      <c r="G563" s="134"/>
      <c r="H563" s="212"/>
      <c r="M563" s="227"/>
      <c r="N563" s="228"/>
    </row>
    <row r="564" spans="1:14" ht="15" customHeight="1">
      <c r="A564" s="102"/>
      <c r="B564" s="103" t="s">
        <v>1290</v>
      </c>
      <c r="C564" s="136" t="s">
        <v>1291</v>
      </c>
      <c r="D564" s="234" t="s">
        <v>1129</v>
      </c>
      <c r="E564" s="235">
        <v>1</v>
      </c>
      <c r="F564" s="236">
        <v>5.73</v>
      </c>
      <c r="G564" s="120">
        <f t="shared" ref="G564:G571" si="4">E564*F564</f>
        <v>5.73</v>
      </c>
      <c r="H564" s="177"/>
    </row>
    <row r="565" spans="1:14" ht="15" customHeight="1">
      <c r="A565" s="102"/>
      <c r="B565" s="103" t="s">
        <v>1127</v>
      </c>
      <c r="C565" s="136" t="s">
        <v>1128</v>
      </c>
      <c r="D565" s="234" t="s">
        <v>1129</v>
      </c>
      <c r="E565" s="235">
        <v>1</v>
      </c>
      <c r="F565" s="236">
        <v>4.1399999999999997</v>
      </c>
      <c r="G565" s="120">
        <f t="shared" si="4"/>
        <v>4.1399999999999997</v>
      </c>
      <c r="H565" s="177"/>
    </row>
    <row r="566" spans="1:14" ht="15" customHeight="1">
      <c r="A566" s="102"/>
      <c r="B566" s="103" t="s">
        <v>1292</v>
      </c>
      <c r="C566" s="136" t="s">
        <v>1293</v>
      </c>
      <c r="D566" s="234" t="s">
        <v>1140</v>
      </c>
      <c r="E566" s="235">
        <v>1</v>
      </c>
      <c r="F566" s="236">
        <v>280</v>
      </c>
      <c r="G566" s="120">
        <f t="shared" si="4"/>
        <v>280</v>
      </c>
      <c r="H566" s="177"/>
    </row>
    <row r="567" spans="1:14" ht="15" customHeight="1">
      <c r="A567" s="102"/>
      <c r="B567" s="103" t="s">
        <v>1294</v>
      </c>
      <c r="C567" s="136" t="s">
        <v>1295</v>
      </c>
      <c r="D567" s="234" t="s">
        <v>1073</v>
      </c>
      <c r="E567" s="235">
        <v>2.77</v>
      </c>
      <c r="F567" s="236">
        <v>92.3</v>
      </c>
      <c r="G567" s="120">
        <f t="shared" si="4"/>
        <v>255.67099999999999</v>
      </c>
      <c r="H567" s="177"/>
    </row>
    <row r="568" spans="1:14" ht="15" customHeight="1">
      <c r="A568" s="102"/>
      <c r="B568" s="103">
        <v>180102</v>
      </c>
      <c r="C568" s="136" t="s">
        <v>1296</v>
      </c>
      <c r="D568" s="234" t="s">
        <v>1206</v>
      </c>
      <c r="E568" s="235">
        <v>0.5</v>
      </c>
      <c r="F568" s="236">
        <v>20.059999999999999</v>
      </c>
      <c r="G568" s="120">
        <f t="shared" si="4"/>
        <v>10.029999999999999</v>
      </c>
      <c r="H568" s="177"/>
    </row>
    <row r="569" spans="1:14" ht="15" customHeight="1">
      <c r="A569" s="102"/>
      <c r="B569" s="238">
        <v>20174</v>
      </c>
      <c r="C569" s="239" t="s">
        <v>1297</v>
      </c>
      <c r="D569" s="234" t="s">
        <v>1073</v>
      </c>
      <c r="E569" s="235">
        <v>4.47</v>
      </c>
      <c r="F569" s="240">
        <v>63.23</v>
      </c>
      <c r="G569" s="120">
        <f t="shared" si="4"/>
        <v>282.63809999999995</v>
      </c>
      <c r="H569" s="177"/>
    </row>
    <row r="570" spans="1:14" ht="15" customHeight="1">
      <c r="A570" s="102"/>
      <c r="B570" s="103">
        <v>30010</v>
      </c>
      <c r="C570" s="136" t="s">
        <v>1298</v>
      </c>
      <c r="D570" s="234" t="s">
        <v>1073</v>
      </c>
      <c r="E570" s="235">
        <v>3.44</v>
      </c>
      <c r="F570" s="236">
        <v>24.69</v>
      </c>
      <c r="G570" s="120">
        <f t="shared" si="4"/>
        <v>84.933599999999998</v>
      </c>
      <c r="H570" s="177"/>
    </row>
    <row r="571" spans="1:14" ht="15" customHeight="1">
      <c r="A571" s="102"/>
      <c r="B571" s="103">
        <v>50681</v>
      </c>
      <c r="C571" s="136" t="s">
        <v>1299</v>
      </c>
      <c r="D571" s="234" t="s">
        <v>1073</v>
      </c>
      <c r="E571" s="235">
        <v>0.56000000000000005</v>
      </c>
      <c r="F571" s="236">
        <v>1645.27</v>
      </c>
      <c r="G571" s="120">
        <f t="shared" si="4"/>
        <v>921.35120000000006</v>
      </c>
      <c r="H571" s="177"/>
    </row>
    <row r="572" spans="1:14" ht="15" customHeight="1">
      <c r="A572" s="102"/>
      <c r="B572" s="103"/>
      <c r="C572" s="104"/>
      <c r="D572" s="105"/>
      <c r="E572" s="241"/>
      <c r="F572" s="182" t="s">
        <v>1081</v>
      </c>
      <c r="G572" s="108">
        <f>SUM(G564:G571)</f>
        <v>1844.4938999999999</v>
      </c>
      <c r="H572" s="177"/>
    </row>
    <row r="573" spans="1:14" ht="15" customHeight="1">
      <c r="A573" s="102"/>
      <c r="B573" s="103"/>
      <c r="C573" s="104"/>
      <c r="D573" s="105"/>
      <c r="E573" s="445" t="s">
        <v>1099</v>
      </c>
      <c r="F573" s="446"/>
      <c r="G573" s="108">
        <f>(G565+G564)*$X$4</f>
        <v>9.7535340000000001</v>
      </c>
      <c r="H573" s="177"/>
    </row>
    <row r="574" spans="1:14" ht="15" customHeight="1">
      <c r="A574" s="102"/>
      <c r="B574" s="103"/>
      <c r="C574" s="136"/>
      <c r="D574" s="137"/>
      <c r="E574" s="137"/>
      <c r="F574" s="182" t="s">
        <v>1082</v>
      </c>
      <c r="G574" s="134">
        <f>G572*$V$4</f>
        <v>446.92087196999995</v>
      </c>
      <c r="H574" s="177"/>
    </row>
    <row r="575" spans="1:14" ht="15" customHeight="1">
      <c r="A575" s="102"/>
      <c r="B575" s="103"/>
      <c r="C575" s="104"/>
      <c r="D575" s="105"/>
      <c r="E575" s="183"/>
      <c r="F575" s="182" t="s">
        <v>1083</v>
      </c>
      <c r="G575" s="114">
        <f>$W$4</f>
        <v>0.24229999999999999</v>
      </c>
      <c r="H575" s="177"/>
    </row>
    <row r="576" spans="1:14" ht="15" customHeight="1">
      <c r="A576" s="102"/>
      <c r="B576" s="103"/>
      <c r="C576" s="136"/>
      <c r="D576" s="137"/>
      <c r="E576" s="137"/>
      <c r="F576" s="182" t="s">
        <v>1084</v>
      </c>
      <c r="G576" s="134">
        <f>G572+G573+G574</f>
        <v>2301.1683059699999</v>
      </c>
      <c r="H576" s="177"/>
    </row>
    <row r="577" spans="1:22" ht="15" customHeight="1">
      <c r="A577" s="115"/>
      <c r="B577" s="116"/>
      <c r="C577" s="116"/>
      <c r="D577" s="116"/>
      <c r="E577" s="116"/>
      <c r="F577" s="116"/>
      <c r="G577" s="117"/>
      <c r="H577" s="177"/>
    </row>
    <row r="578" spans="1:22" s="69" customFormat="1" ht="15" customHeight="1">
      <c r="A578" s="95" t="s">
        <v>982</v>
      </c>
      <c r="B578" s="96" t="s">
        <v>892</v>
      </c>
      <c r="C578" s="97" t="s">
        <v>1300</v>
      </c>
      <c r="D578" s="98" t="s">
        <v>447</v>
      </c>
      <c r="E578" s="99">
        <v>1</v>
      </c>
      <c r="F578" s="132">
        <v>336.39</v>
      </c>
      <c r="G578" s="133">
        <f>E578*F578</f>
        <v>336.39</v>
      </c>
      <c r="H578" s="212"/>
      <c r="M578" s="227"/>
      <c r="N578" s="228"/>
      <c r="T578" s="69">
        <v>0.3</v>
      </c>
      <c r="U578" s="69">
        <f>T578*T578</f>
        <v>0.09</v>
      </c>
      <c r="V578" s="69">
        <f>F578</f>
        <v>336.39</v>
      </c>
    </row>
    <row r="579" spans="1:22" ht="15" customHeight="1">
      <c r="A579" s="102"/>
      <c r="B579" s="103"/>
      <c r="C579" s="216"/>
      <c r="D579" s="137"/>
      <c r="E579" s="137"/>
      <c r="F579" s="182" t="s">
        <v>1081</v>
      </c>
      <c r="G579" s="133">
        <f>SUM(G578)</f>
        <v>336.39</v>
      </c>
      <c r="H579" s="242"/>
      <c r="I579" s="250">
        <v>46.595100000000002</v>
      </c>
      <c r="J579" s="242"/>
      <c r="U579" s="237">
        <f>U578*V578*11</f>
        <v>333.02609999999999</v>
      </c>
    </row>
    <row r="580" spans="1:22" ht="15" customHeight="1">
      <c r="A580" s="102"/>
      <c r="B580" s="103"/>
      <c r="C580" s="216"/>
      <c r="D580" s="137"/>
      <c r="E580" s="137"/>
      <c r="F580" s="182" t="s">
        <v>1082</v>
      </c>
      <c r="G580" s="133">
        <f>G579*$V$4</f>
        <v>81.507296999999994</v>
      </c>
      <c r="H580" s="242"/>
      <c r="I580" s="250"/>
      <c r="J580" s="242"/>
    </row>
    <row r="581" spans="1:22" ht="15" customHeight="1">
      <c r="A581" s="102"/>
      <c r="B581" s="103"/>
      <c r="C581" s="225"/>
      <c r="D581" s="105"/>
      <c r="E581" s="183"/>
      <c r="F581" s="182" t="s">
        <v>1083</v>
      </c>
      <c r="G581" s="243">
        <f>$W$4</f>
        <v>0.24229999999999999</v>
      </c>
      <c r="H581" s="242"/>
      <c r="I581" s="250"/>
      <c r="J581" s="242"/>
    </row>
    <row r="582" spans="1:22" ht="15" customHeight="1">
      <c r="A582" s="102"/>
      <c r="B582" s="103"/>
      <c r="C582" s="216"/>
      <c r="D582" s="137"/>
      <c r="E582" s="137"/>
      <c r="F582" s="182" t="s">
        <v>1084</v>
      </c>
      <c r="G582" s="133">
        <f>G579+G580</f>
        <v>417.89729699999998</v>
      </c>
      <c r="H582" s="177"/>
    </row>
    <row r="583" spans="1:22" ht="15" customHeight="1">
      <c r="A583" s="115"/>
      <c r="B583" s="116"/>
      <c r="C583" s="116"/>
      <c r="D583" s="116"/>
      <c r="E583" s="116"/>
      <c r="F583" s="116"/>
      <c r="G583" s="117"/>
      <c r="H583" s="177"/>
    </row>
    <row r="584" spans="1:22" ht="15" customHeight="1">
      <c r="A584" s="95" t="s">
        <v>987</v>
      </c>
      <c r="B584" s="96">
        <v>190716</v>
      </c>
      <c r="C584" s="244" t="s">
        <v>1301</v>
      </c>
      <c r="D584" s="245" t="s">
        <v>1206</v>
      </c>
      <c r="E584" s="182"/>
      <c r="F584" s="182"/>
      <c r="G584" s="246"/>
      <c r="H584" s="177"/>
      <c r="V584" s="237"/>
    </row>
    <row r="585" spans="1:22" ht="15" customHeight="1">
      <c r="A585" s="102"/>
      <c r="B585" s="103" t="s">
        <v>1290</v>
      </c>
      <c r="C585" s="136" t="s">
        <v>1095</v>
      </c>
      <c r="D585" s="234" t="s">
        <v>1244</v>
      </c>
      <c r="E585" s="235">
        <v>0.2</v>
      </c>
      <c r="F585" s="236">
        <v>5.73</v>
      </c>
      <c r="G585" s="120">
        <f>E585*F585</f>
        <v>1.1460000000000001</v>
      </c>
      <c r="H585" s="177"/>
    </row>
    <row r="586" spans="1:22" ht="15" customHeight="1">
      <c r="A586" s="102"/>
      <c r="B586" s="103" t="s">
        <v>1302</v>
      </c>
      <c r="C586" s="136" t="s">
        <v>1303</v>
      </c>
      <c r="D586" s="234" t="s">
        <v>1129</v>
      </c>
      <c r="E586" s="235">
        <v>0.2</v>
      </c>
      <c r="F586" s="236">
        <v>4.1399999999999997</v>
      </c>
      <c r="G586" s="120">
        <f>E586*F586</f>
        <v>0.82799999999999996</v>
      </c>
      <c r="H586" s="177"/>
    </row>
    <row r="587" spans="1:22" ht="15" customHeight="1">
      <c r="A587" s="102"/>
      <c r="B587" s="103" t="s">
        <v>1304</v>
      </c>
      <c r="C587" s="136" t="s">
        <v>1305</v>
      </c>
      <c r="D587" s="234" t="s">
        <v>1179</v>
      </c>
      <c r="E587" s="235">
        <v>1</v>
      </c>
      <c r="F587" s="236">
        <v>195</v>
      </c>
      <c r="G587" s="120">
        <f>E587*F587</f>
        <v>195</v>
      </c>
      <c r="H587" s="177"/>
    </row>
    <row r="588" spans="1:22" ht="15" customHeight="1">
      <c r="A588" s="102"/>
      <c r="B588" s="103">
        <v>110141</v>
      </c>
      <c r="C588" s="136" t="s">
        <v>1306</v>
      </c>
      <c r="D588" s="234" t="s">
        <v>1307</v>
      </c>
      <c r="E588" s="235">
        <v>8.0000000000000002E-3</v>
      </c>
      <c r="F588" s="236">
        <v>309.38</v>
      </c>
      <c r="G588" s="120">
        <f>E588*F588</f>
        <v>2.4750399999999999</v>
      </c>
      <c r="H588" s="177"/>
    </row>
    <row r="589" spans="1:22" ht="15" customHeight="1">
      <c r="A589" s="102"/>
      <c r="B589" s="103"/>
      <c r="C589" s="136"/>
      <c r="D589" s="137"/>
      <c r="E589" s="137"/>
      <c r="F589" s="182" t="s">
        <v>1081</v>
      </c>
      <c r="G589" s="134">
        <f>SUM(G585:G588)</f>
        <v>199.44904</v>
      </c>
      <c r="H589" s="242"/>
      <c r="I589" s="250">
        <v>46.595100000000002</v>
      </c>
      <c r="J589" s="242"/>
      <c r="U589" s="237">
        <f>U588*V588*11</f>
        <v>0</v>
      </c>
    </row>
    <row r="590" spans="1:22" ht="15" customHeight="1">
      <c r="A590" s="102"/>
      <c r="B590" s="103"/>
      <c r="C590" s="136"/>
      <c r="D590" s="137"/>
      <c r="E590" s="445" t="s">
        <v>1099</v>
      </c>
      <c r="F590" s="446"/>
      <c r="G590" s="108">
        <f>(G586+G585)*$X$4</f>
        <v>1.9507068000000001</v>
      </c>
      <c r="H590" s="242"/>
      <c r="I590" s="250"/>
      <c r="J590" s="242"/>
      <c r="U590" s="237"/>
    </row>
    <row r="591" spans="1:22" ht="15" customHeight="1">
      <c r="A591" s="102"/>
      <c r="B591" s="103"/>
      <c r="C591" s="136"/>
      <c r="D591" s="137"/>
      <c r="E591" s="137"/>
      <c r="F591" s="182" t="s">
        <v>1082</v>
      </c>
      <c r="G591" s="134">
        <f>G589*$V$4</f>
        <v>48.326502391999995</v>
      </c>
      <c r="H591" s="242"/>
      <c r="I591" s="250"/>
      <c r="J591" s="242"/>
    </row>
    <row r="592" spans="1:22" ht="15" customHeight="1">
      <c r="A592" s="102"/>
      <c r="B592" s="103"/>
      <c r="C592" s="104"/>
      <c r="D592" s="105"/>
      <c r="E592" s="183"/>
      <c r="F592" s="182" t="s">
        <v>1083</v>
      </c>
      <c r="G592" s="114">
        <f>$W$4</f>
        <v>0.24229999999999999</v>
      </c>
      <c r="H592" s="242"/>
      <c r="I592" s="250"/>
      <c r="J592" s="242"/>
    </row>
    <row r="593" spans="1:22" ht="15" customHeight="1">
      <c r="A593" s="102"/>
      <c r="B593" s="103"/>
      <c r="C593" s="136"/>
      <c r="D593" s="137"/>
      <c r="E593" s="137"/>
      <c r="F593" s="182" t="s">
        <v>1084</v>
      </c>
      <c r="G593" s="134">
        <f>G589+G590+G591</f>
        <v>249.72624919200001</v>
      </c>
      <c r="H593" s="177"/>
    </row>
    <row r="594" spans="1:22" ht="15" customHeight="1">
      <c r="A594" s="115"/>
      <c r="B594" s="116"/>
      <c r="C594" s="116"/>
      <c r="D594" s="116"/>
      <c r="E594" s="116"/>
      <c r="F594" s="116"/>
      <c r="G594" s="117"/>
      <c r="H594" s="177"/>
    </row>
    <row r="595" spans="1:22" ht="15" customHeight="1">
      <c r="A595" s="95" t="s">
        <v>1036</v>
      </c>
      <c r="B595" s="96">
        <v>170682</v>
      </c>
      <c r="C595" s="244" t="s">
        <v>1308</v>
      </c>
      <c r="D595" s="245" t="s">
        <v>1272</v>
      </c>
      <c r="E595" s="205"/>
      <c r="F595" s="205"/>
      <c r="G595" s="120"/>
      <c r="H595" s="177"/>
      <c r="V595" s="237"/>
    </row>
    <row r="596" spans="1:22" ht="15" customHeight="1">
      <c r="A596" s="102"/>
      <c r="B596" s="103" t="s">
        <v>1127</v>
      </c>
      <c r="C596" s="136" t="s">
        <v>1128</v>
      </c>
      <c r="D596" s="234" t="s">
        <v>1129</v>
      </c>
      <c r="E596" s="235">
        <v>10</v>
      </c>
      <c r="F596" s="236">
        <v>4.1399999999999997</v>
      </c>
      <c r="G596" s="120">
        <f t="shared" ref="G596:G607" si="5">E596*F596</f>
        <v>41.4</v>
      </c>
      <c r="H596" s="177"/>
    </row>
    <row r="597" spans="1:22" ht="15" customHeight="1">
      <c r="A597" s="102"/>
      <c r="B597" s="103" t="s">
        <v>1136</v>
      </c>
      <c r="C597" s="136" t="s">
        <v>1137</v>
      </c>
      <c r="D597" s="234" t="s">
        <v>1096</v>
      </c>
      <c r="E597" s="235">
        <v>10</v>
      </c>
      <c r="F597" s="236">
        <v>5.73</v>
      </c>
      <c r="G597" s="120">
        <f t="shared" si="5"/>
        <v>57.300000000000004</v>
      </c>
      <c r="H597" s="177"/>
    </row>
    <row r="598" spans="1:22" ht="15" customHeight="1">
      <c r="A598" s="102"/>
      <c r="B598" s="103" t="s">
        <v>1309</v>
      </c>
      <c r="C598" s="136" t="s">
        <v>1310</v>
      </c>
      <c r="D598" s="234" t="s">
        <v>1179</v>
      </c>
      <c r="E598" s="235">
        <v>13</v>
      </c>
      <c r="F598" s="236">
        <v>1.07</v>
      </c>
      <c r="G598" s="120">
        <f t="shared" si="5"/>
        <v>13.91</v>
      </c>
      <c r="H598" s="177"/>
    </row>
    <row r="599" spans="1:22" ht="15" customHeight="1">
      <c r="A599" s="102"/>
      <c r="B599" s="103" t="s">
        <v>1311</v>
      </c>
      <c r="C599" s="136" t="s">
        <v>1312</v>
      </c>
      <c r="D599" s="234" t="s">
        <v>1179</v>
      </c>
      <c r="E599" s="235">
        <v>3</v>
      </c>
      <c r="F599" s="236">
        <v>2.19</v>
      </c>
      <c r="G599" s="120">
        <f t="shared" si="5"/>
        <v>6.57</v>
      </c>
      <c r="H599" s="177"/>
    </row>
    <row r="600" spans="1:22" ht="15" customHeight="1">
      <c r="A600" s="102"/>
      <c r="B600" s="103" t="s">
        <v>1313</v>
      </c>
      <c r="C600" s="136" t="s">
        <v>1314</v>
      </c>
      <c r="D600" s="234" t="s">
        <v>1140</v>
      </c>
      <c r="E600" s="235">
        <v>1</v>
      </c>
      <c r="F600" s="236">
        <v>1.45</v>
      </c>
      <c r="G600" s="120">
        <f t="shared" si="5"/>
        <v>1.45</v>
      </c>
      <c r="H600" s="177"/>
    </row>
    <row r="601" spans="1:22" ht="15" customHeight="1">
      <c r="A601" s="102"/>
      <c r="B601" s="103" t="s">
        <v>1315</v>
      </c>
      <c r="C601" s="136" t="s">
        <v>1316</v>
      </c>
      <c r="D601" s="234" t="s">
        <v>1317</v>
      </c>
      <c r="E601" s="235">
        <v>0.35</v>
      </c>
      <c r="F601" s="236">
        <v>0.66</v>
      </c>
      <c r="G601" s="120">
        <f t="shared" si="5"/>
        <v>0.23099999999999998</v>
      </c>
      <c r="H601" s="177"/>
    </row>
    <row r="602" spans="1:22" ht="15" customHeight="1">
      <c r="A602" s="102"/>
      <c r="B602" s="103" t="s">
        <v>1318</v>
      </c>
      <c r="C602" s="136" t="s">
        <v>1319</v>
      </c>
      <c r="D602" s="234" t="s">
        <v>1198</v>
      </c>
      <c r="E602" s="235">
        <v>1</v>
      </c>
      <c r="F602" s="236">
        <v>6.84</v>
      </c>
      <c r="G602" s="120">
        <f t="shared" si="5"/>
        <v>6.84</v>
      </c>
      <c r="H602" s="177"/>
    </row>
    <row r="603" spans="1:22" ht="15" customHeight="1">
      <c r="A603" s="102"/>
      <c r="B603" s="103" t="s">
        <v>1320</v>
      </c>
      <c r="C603" s="136" t="s">
        <v>1321</v>
      </c>
      <c r="D603" s="234" t="s">
        <v>1206</v>
      </c>
      <c r="E603" s="235">
        <v>1.3</v>
      </c>
      <c r="F603" s="236">
        <v>7.46</v>
      </c>
      <c r="G603" s="120">
        <f t="shared" si="5"/>
        <v>9.6980000000000004</v>
      </c>
      <c r="H603" s="177"/>
    </row>
    <row r="604" spans="1:22" ht="15" customHeight="1">
      <c r="A604" s="102"/>
      <c r="B604" s="103" t="s">
        <v>1322</v>
      </c>
      <c r="C604" s="136" t="s">
        <v>1323</v>
      </c>
      <c r="D604" s="234" t="s">
        <v>1140</v>
      </c>
      <c r="E604" s="235">
        <v>0.1</v>
      </c>
      <c r="F604" s="236">
        <v>2.09</v>
      </c>
      <c r="G604" s="120">
        <f t="shared" si="5"/>
        <v>0.20899999999999999</v>
      </c>
      <c r="H604" s="177"/>
    </row>
    <row r="605" spans="1:22" ht="15" customHeight="1">
      <c r="A605" s="102"/>
      <c r="B605" s="103" t="s">
        <v>1324</v>
      </c>
      <c r="C605" s="136" t="s">
        <v>1325</v>
      </c>
      <c r="D605" s="234" t="s">
        <v>1140</v>
      </c>
      <c r="E605" s="235">
        <v>8</v>
      </c>
      <c r="F605" s="236">
        <v>5</v>
      </c>
      <c r="G605" s="120">
        <f t="shared" si="5"/>
        <v>40</v>
      </c>
      <c r="H605" s="177"/>
    </row>
    <row r="606" spans="1:22" ht="15" customHeight="1">
      <c r="A606" s="102"/>
      <c r="B606" s="103" t="s">
        <v>1326</v>
      </c>
      <c r="C606" s="136" t="s">
        <v>1327</v>
      </c>
      <c r="D606" s="234" t="s">
        <v>1140</v>
      </c>
      <c r="E606" s="235">
        <v>2.2000000000000002</v>
      </c>
      <c r="F606" s="236">
        <v>0.23</v>
      </c>
      <c r="G606" s="120">
        <f t="shared" si="5"/>
        <v>0.50600000000000012</v>
      </c>
      <c r="H606" s="177"/>
    </row>
    <row r="607" spans="1:22" ht="15" customHeight="1">
      <c r="A607" s="102"/>
      <c r="B607" s="103" t="s">
        <v>1328</v>
      </c>
      <c r="C607" s="136" t="s">
        <v>1329</v>
      </c>
      <c r="D607" s="234" t="s">
        <v>1140</v>
      </c>
      <c r="E607" s="235">
        <v>0.25</v>
      </c>
      <c r="F607" s="236">
        <v>0.77</v>
      </c>
      <c r="G607" s="120">
        <f t="shared" si="5"/>
        <v>0.1925</v>
      </c>
      <c r="H607" s="177"/>
    </row>
    <row r="608" spans="1:22" ht="15" customHeight="1">
      <c r="A608" s="102"/>
      <c r="B608" s="103"/>
      <c r="C608" s="136"/>
      <c r="D608" s="137"/>
      <c r="E608" s="137"/>
      <c r="F608" s="182" t="s">
        <v>1081</v>
      </c>
      <c r="G608" s="134">
        <f>SUM(G596:G607)</f>
        <v>178.3065</v>
      </c>
      <c r="H608" s="242"/>
      <c r="I608" s="250">
        <v>46.595100000000002</v>
      </c>
      <c r="J608" s="242"/>
      <c r="U608" s="237">
        <f>U607*V607*11</f>
        <v>0</v>
      </c>
    </row>
    <row r="609" spans="1:22" ht="15" customHeight="1">
      <c r="A609" s="102"/>
      <c r="B609" s="103"/>
      <c r="C609" s="136"/>
      <c r="D609" s="137"/>
      <c r="E609" s="445" t="s">
        <v>1099</v>
      </c>
      <c r="F609" s="446"/>
      <c r="G609" s="108">
        <f>(G597+G596)*$X$4</f>
        <v>97.535340000000005</v>
      </c>
      <c r="H609" s="242"/>
      <c r="I609" s="250"/>
      <c r="J609" s="242"/>
      <c r="U609" s="237"/>
    </row>
    <row r="610" spans="1:22" ht="15" customHeight="1">
      <c r="A610" s="102"/>
      <c r="B610" s="103"/>
      <c r="C610" s="136"/>
      <c r="D610" s="137"/>
      <c r="E610" s="137"/>
      <c r="F610" s="182" t="s">
        <v>1082</v>
      </c>
      <c r="G610" s="134">
        <f>G608*$V$4</f>
        <v>43.203664949999997</v>
      </c>
      <c r="H610" s="242"/>
      <c r="I610" s="250"/>
      <c r="J610" s="242"/>
    </row>
    <row r="611" spans="1:22" ht="15" customHeight="1">
      <c r="A611" s="102"/>
      <c r="B611" s="103"/>
      <c r="C611" s="104"/>
      <c r="D611" s="105"/>
      <c r="E611" s="183"/>
      <c r="F611" s="182" t="s">
        <v>1083</v>
      </c>
      <c r="G611" s="114">
        <f>$W$4</f>
        <v>0.24229999999999999</v>
      </c>
      <c r="H611" s="242"/>
      <c r="I611" s="250"/>
      <c r="J611" s="242"/>
    </row>
    <row r="612" spans="1:22" ht="15" customHeight="1">
      <c r="A612" s="102"/>
      <c r="B612" s="103"/>
      <c r="C612" s="136"/>
      <c r="D612" s="137"/>
      <c r="E612" s="137"/>
      <c r="F612" s="182" t="s">
        <v>1084</v>
      </c>
      <c r="G612" s="134">
        <f>G608+G609+G610</f>
        <v>319.04550495000001</v>
      </c>
      <c r="H612" s="177"/>
    </row>
    <row r="613" spans="1:22" ht="15" customHeight="1">
      <c r="A613" s="115"/>
      <c r="B613" s="116"/>
      <c r="C613" s="116"/>
      <c r="D613" s="116"/>
      <c r="E613" s="116"/>
      <c r="F613" s="116"/>
      <c r="G613" s="117"/>
      <c r="H613" s="177"/>
    </row>
    <row r="614" spans="1:22" ht="15" customHeight="1">
      <c r="A614" s="95" t="s">
        <v>1039</v>
      </c>
      <c r="B614" s="96">
        <v>231084</v>
      </c>
      <c r="C614" s="244" t="s">
        <v>1330</v>
      </c>
      <c r="D614" s="245" t="s">
        <v>1272</v>
      </c>
      <c r="E614" s="205"/>
      <c r="F614" s="205"/>
      <c r="G614" s="120"/>
      <c r="H614" s="177"/>
      <c r="V614" s="237"/>
    </row>
    <row r="615" spans="1:22" ht="15" customHeight="1">
      <c r="A615" s="102"/>
      <c r="B615" s="103" t="s">
        <v>1127</v>
      </c>
      <c r="C615" s="136" t="s">
        <v>1128</v>
      </c>
      <c r="D615" s="234" t="s">
        <v>1129</v>
      </c>
      <c r="E615" s="235">
        <v>3</v>
      </c>
      <c r="F615" s="236">
        <v>4.1399999999999997</v>
      </c>
      <c r="G615" s="120">
        <f>E615*F615</f>
        <v>12.419999999999998</v>
      </c>
      <c r="H615" s="177"/>
    </row>
    <row r="616" spans="1:22" ht="15" customHeight="1">
      <c r="A616" s="102"/>
      <c r="B616" s="103" t="s">
        <v>1136</v>
      </c>
      <c r="C616" s="136" t="s">
        <v>1137</v>
      </c>
      <c r="D616" s="234" t="s">
        <v>1129</v>
      </c>
      <c r="E616" s="235">
        <v>3</v>
      </c>
      <c r="F616" s="236">
        <v>5.73</v>
      </c>
      <c r="G616" s="120">
        <f>E616*F616</f>
        <v>17.190000000000001</v>
      </c>
      <c r="H616" s="177"/>
    </row>
    <row r="617" spans="1:22" ht="15" customHeight="1">
      <c r="A617" s="102"/>
      <c r="B617" s="103" t="s">
        <v>1331</v>
      </c>
      <c r="C617" s="136" t="s">
        <v>1332</v>
      </c>
      <c r="D617" s="234" t="s">
        <v>1206</v>
      </c>
      <c r="E617" s="235">
        <v>12</v>
      </c>
      <c r="F617" s="236">
        <v>2.39</v>
      </c>
      <c r="G617" s="120">
        <f>E617*F617</f>
        <v>28.68</v>
      </c>
      <c r="H617" s="177"/>
    </row>
    <row r="618" spans="1:22" ht="15" customHeight="1">
      <c r="A618" s="102"/>
      <c r="B618" s="103" t="s">
        <v>1333</v>
      </c>
      <c r="C618" s="136" t="s">
        <v>1334</v>
      </c>
      <c r="D618" s="234" t="s">
        <v>1140</v>
      </c>
      <c r="E618" s="235">
        <v>2</v>
      </c>
      <c r="F618" s="236">
        <v>0.55000000000000004</v>
      </c>
      <c r="G618" s="120">
        <f>E618*F618</f>
        <v>1.1000000000000001</v>
      </c>
      <c r="H618" s="177"/>
    </row>
    <row r="619" spans="1:22" ht="15" customHeight="1">
      <c r="A619" s="102"/>
      <c r="B619" s="103" t="s">
        <v>1335</v>
      </c>
      <c r="C619" s="136" t="s">
        <v>1336</v>
      </c>
      <c r="D619" s="234" t="s">
        <v>1179</v>
      </c>
      <c r="E619" s="235">
        <v>12</v>
      </c>
      <c r="F619" s="236">
        <v>0.95</v>
      </c>
      <c r="G619" s="120">
        <f>E619*F619</f>
        <v>11.399999999999999</v>
      </c>
      <c r="H619" s="177"/>
    </row>
    <row r="620" spans="1:22" ht="15" customHeight="1">
      <c r="A620" s="102"/>
      <c r="B620" s="103"/>
      <c r="C620" s="136"/>
      <c r="D620" s="137"/>
      <c r="E620" s="137"/>
      <c r="F620" s="182" t="s">
        <v>1081</v>
      </c>
      <c r="G620" s="134">
        <f>SUM(G615:G619)</f>
        <v>70.789999999999992</v>
      </c>
      <c r="H620" s="242"/>
      <c r="I620" s="250">
        <v>46.595100000000002</v>
      </c>
      <c r="J620" s="242"/>
      <c r="U620" s="237">
        <f>U619*V619*11</f>
        <v>0</v>
      </c>
    </row>
    <row r="621" spans="1:22" ht="15" customHeight="1">
      <c r="A621" s="102"/>
      <c r="B621" s="103"/>
      <c r="C621" s="136"/>
      <c r="D621" s="137"/>
      <c r="E621" s="445" t="s">
        <v>1099</v>
      </c>
      <c r="F621" s="446"/>
      <c r="G621" s="108">
        <f>(G616+G615)*$X$4</f>
        <v>29.260601999999999</v>
      </c>
      <c r="H621" s="242"/>
      <c r="I621" s="250"/>
      <c r="J621" s="242"/>
      <c r="U621" s="237"/>
    </row>
    <row r="622" spans="1:22" ht="15" customHeight="1">
      <c r="A622" s="102"/>
      <c r="B622" s="103"/>
      <c r="C622" s="136"/>
      <c r="D622" s="137"/>
      <c r="E622" s="137"/>
      <c r="F622" s="182" t="s">
        <v>1082</v>
      </c>
      <c r="G622" s="134">
        <f>G620*$V$4</f>
        <v>17.152416999999996</v>
      </c>
      <c r="H622" s="242"/>
      <c r="I622" s="250"/>
      <c r="J622" s="242"/>
    </row>
    <row r="623" spans="1:22" ht="15" customHeight="1">
      <c r="A623" s="102"/>
      <c r="B623" s="103"/>
      <c r="C623" s="104"/>
      <c r="D623" s="105"/>
      <c r="E623" s="183"/>
      <c r="F623" s="182" t="s">
        <v>1083</v>
      </c>
      <c r="G623" s="114">
        <f>$W$4</f>
        <v>0.24229999999999999</v>
      </c>
      <c r="H623" s="242"/>
      <c r="I623" s="250"/>
      <c r="J623" s="242"/>
    </row>
    <row r="624" spans="1:22" ht="15" customHeight="1">
      <c r="A624" s="102"/>
      <c r="B624" s="103"/>
      <c r="C624" s="136"/>
      <c r="D624" s="137"/>
      <c r="E624" s="137"/>
      <c r="F624" s="182" t="s">
        <v>1084</v>
      </c>
      <c r="G624" s="134">
        <f>G620+G621+G622</f>
        <v>117.203019</v>
      </c>
      <c r="H624" s="177"/>
    </row>
    <row r="625" spans="1:22" ht="15" customHeight="1">
      <c r="A625" s="115"/>
      <c r="B625" s="116"/>
      <c r="C625" s="116"/>
      <c r="D625" s="116"/>
      <c r="E625" s="116"/>
      <c r="F625" s="116"/>
      <c r="G625" s="117"/>
      <c r="H625" s="177"/>
    </row>
    <row r="626" spans="1:22" ht="15" customHeight="1">
      <c r="A626" s="95" t="s">
        <v>1042</v>
      </c>
      <c r="B626" s="96">
        <v>231085</v>
      </c>
      <c r="C626" s="244" t="s">
        <v>1337</v>
      </c>
      <c r="D626" s="245" t="s">
        <v>1272</v>
      </c>
      <c r="E626" s="205"/>
      <c r="F626" s="205"/>
      <c r="G626" s="120"/>
      <c r="H626" s="177"/>
      <c r="V626" s="237"/>
    </row>
    <row r="627" spans="1:22" ht="15" customHeight="1">
      <c r="A627" s="102"/>
      <c r="B627" s="103" t="s">
        <v>1127</v>
      </c>
      <c r="C627" s="136" t="s">
        <v>1338</v>
      </c>
      <c r="D627" s="234" t="s">
        <v>1244</v>
      </c>
      <c r="E627" s="236">
        <v>6</v>
      </c>
      <c r="F627" s="236">
        <v>4.1399999999999997</v>
      </c>
      <c r="G627" s="120">
        <f t="shared" ref="G627:G634" si="6">E627*F627</f>
        <v>24.839999999999996</v>
      </c>
      <c r="H627" s="177"/>
    </row>
    <row r="628" spans="1:22" ht="15" customHeight="1">
      <c r="A628" s="102"/>
      <c r="B628" s="103" t="s">
        <v>1136</v>
      </c>
      <c r="C628" s="136" t="s">
        <v>1339</v>
      </c>
      <c r="D628" s="234" t="s">
        <v>1244</v>
      </c>
      <c r="E628" s="236">
        <v>3</v>
      </c>
      <c r="F628" s="236">
        <v>5.73</v>
      </c>
      <c r="G628" s="120">
        <f t="shared" si="6"/>
        <v>17.190000000000001</v>
      </c>
      <c r="H628" s="177"/>
    </row>
    <row r="629" spans="1:22" ht="15" customHeight="1">
      <c r="A629" s="102"/>
      <c r="B629" s="103" t="s">
        <v>1340</v>
      </c>
      <c r="C629" s="136" t="s">
        <v>1341</v>
      </c>
      <c r="D629" s="234" t="s">
        <v>1129</v>
      </c>
      <c r="E629" s="236">
        <v>3</v>
      </c>
      <c r="F629" s="236">
        <v>5.73</v>
      </c>
      <c r="G629" s="120">
        <f t="shared" si="6"/>
        <v>17.190000000000001</v>
      </c>
      <c r="H629" s="177"/>
    </row>
    <row r="630" spans="1:22" ht="15" customHeight="1">
      <c r="A630" s="102"/>
      <c r="B630" s="103" t="s">
        <v>1342</v>
      </c>
      <c r="C630" s="136" t="s">
        <v>1343</v>
      </c>
      <c r="D630" s="234" t="s">
        <v>1179</v>
      </c>
      <c r="E630" s="236">
        <v>12</v>
      </c>
      <c r="F630" s="236">
        <v>5.92</v>
      </c>
      <c r="G630" s="120">
        <f t="shared" si="6"/>
        <v>71.039999999999992</v>
      </c>
      <c r="H630" s="177"/>
    </row>
    <row r="631" spans="1:22" ht="15" customHeight="1">
      <c r="A631" s="102"/>
      <c r="B631" s="103" t="s">
        <v>1344</v>
      </c>
      <c r="C631" s="136" t="s">
        <v>1345</v>
      </c>
      <c r="D631" s="234" t="s">
        <v>1179</v>
      </c>
      <c r="E631" s="236">
        <v>12</v>
      </c>
      <c r="F631" s="236">
        <v>12.94</v>
      </c>
      <c r="G631" s="120">
        <f t="shared" si="6"/>
        <v>155.28</v>
      </c>
      <c r="H631" s="177"/>
    </row>
    <row r="632" spans="1:22" ht="15" customHeight="1">
      <c r="A632" s="102"/>
      <c r="B632" s="103" t="s">
        <v>1346</v>
      </c>
      <c r="C632" s="136" t="s">
        <v>1347</v>
      </c>
      <c r="D632" s="234" t="s">
        <v>1179</v>
      </c>
      <c r="E632" s="236">
        <v>12</v>
      </c>
      <c r="F632" s="236">
        <v>19.559999999999999</v>
      </c>
      <c r="G632" s="120">
        <f t="shared" si="6"/>
        <v>234.71999999999997</v>
      </c>
      <c r="H632" s="177"/>
    </row>
    <row r="633" spans="1:22" ht="15" customHeight="1">
      <c r="A633" s="102"/>
      <c r="B633" s="103" t="s">
        <v>1348</v>
      </c>
      <c r="C633" s="136" t="s">
        <v>1349</v>
      </c>
      <c r="D633" s="234" t="s">
        <v>1179</v>
      </c>
      <c r="E633" s="236">
        <v>12</v>
      </c>
      <c r="F633" s="236">
        <v>0.95</v>
      </c>
      <c r="G633" s="120">
        <f t="shared" si="6"/>
        <v>11.399999999999999</v>
      </c>
      <c r="H633" s="177"/>
    </row>
    <row r="634" spans="1:22" ht="15" customHeight="1">
      <c r="A634" s="102"/>
      <c r="B634" s="103" t="s">
        <v>1350</v>
      </c>
      <c r="C634" s="136" t="s">
        <v>1351</v>
      </c>
      <c r="D634" s="234" t="s">
        <v>1179</v>
      </c>
      <c r="E634" s="236">
        <v>12</v>
      </c>
      <c r="F634" s="236">
        <v>1.3</v>
      </c>
      <c r="G634" s="120">
        <f t="shared" si="6"/>
        <v>15.600000000000001</v>
      </c>
      <c r="H634" s="177"/>
    </row>
    <row r="635" spans="1:22" ht="15" customHeight="1">
      <c r="A635" s="102"/>
      <c r="B635" s="103"/>
      <c r="C635" s="136"/>
      <c r="D635" s="137"/>
      <c r="E635" s="132"/>
      <c r="F635" s="182" t="s">
        <v>1081</v>
      </c>
      <c r="G635" s="134">
        <f>SUM(G627:G634)</f>
        <v>547.26</v>
      </c>
      <c r="H635" s="242"/>
      <c r="I635" s="250">
        <v>46.595100000000002</v>
      </c>
      <c r="J635" s="242"/>
      <c r="U635" s="237">
        <f>U634*V634*11</f>
        <v>0</v>
      </c>
    </row>
    <row r="636" spans="1:22" ht="15" customHeight="1">
      <c r="A636" s="102"/>
      <c r="B636" s="103"/>
      <c r="C636" s="136"/>
      <c r="D636" s="137"/>
      <c r="E636" s="445" t="s">
        <v>1099</v>
      </c>
      <c r="F636" s="446"/>
      <c r="G636" s="108">
        <f>(G627+G629+G628)*$X$4</f>
        <v>58.521203999999997</v>
      </c>
      <c r="H636" s="242"/>
      <c r="I636" s="250"/>
      <c r="J636" s="242"/>
      <c r="U636" s="237"/>
    </row>
    <row r="637" spans="1:22" ht="15" customHeight="1">
      <c r="A637" s="102"/>
      <c r="B637" s="103"/>
      <c r="C637" s="136"/>
      <c r="D637" s="137"/>
      <c r="E637" s="137"/>
      <c r="F637" s="182" t="s">
        <v>1082</v>
      </c>
      <c r="G637" s="134">
        <f>G635*$V$4</f>
        <v>132.60109799999998</v>
      </c>
      <c r="H637" s="242"/>
      <c r="I637" s="250"/>
      <c r="J637" s="242"/>
    </row>
    <row r="638" spans="1:22" ht="15" customHeight="1">
      <c r="A638" s="102"/>
      <c r="B638" s="103"/>
      <c r="C638" s="104"/>
      <c r="D638" s="105"/>
      <c r="E638" s="183"/>
      <c r="F638" s="182" t="s">
        <v>1083</v>
      </c>
      <c r="G638" s="114">
        <f>$W$4</f>
        <v>0.24229999999999999</v>
      </c>
      <c r="H638" s="242"/>
      <c r="I638" s="250"/>
      <c r="J638" s="242"/>
    </row>
    <row r="639" spans="1:22" ht="15" customHeight="1">
      <c r="A639" s="102"/>
      <c r="B639" s="103"/>
      <c r="C639" s="136"/>
      <c r="D639" s="137"/>
      <c r="E639" s="137"/>
      <c r="F639" s="182" t="s">
        <v>1084</v>
      </c>
      <c r="G639" s="134">
        <f>G635+G636+G637</f>
        <v>738.38230199999998</v>
      </c>
      <c r="H639" s="177"/>
    </row>
    <row r="640" spans="1:22" ht="15" customHeight="1">
      <c r="A640" s="247"/>
      <c r="B640" s="248"/>
      <c r="C640" s="248"/>
      <c r="D640" s="248"/>
      <c r="E640" s="248"/>
      <c r="F640" s="248"/>
      <c r="G640" s="249"/>
      <c r="H640" s="177"/>
    </row>
    <row r="641" spans="1:7" ht="15" customHeight="1">
      <c r="A641" s="251"/>
      <c r="C641" s="252"/>
      <c r="D641" s="253"/>
      <c r="E641" s="254"/>
      <c r="F641" s="254"/>
      <c r="G641" s="255"/>
    </row>
  </sheetData>
  <autoFilter ref="B4:L211" xr:uid="{00000000-0009-0000-0000-000001000000}"/>
  <mergeCells count="60">
    <mergeCell ref="B1:L1"/>
    <mergeCell ref="G2:H2"/>
    <mergeCell ref="I2:J2"/>
    <mergeCell ref="K2:L2"/>
    <mergeCell ref="M2:O2"/>
    <mergeCell ref="P2:Q2"/>
    <mergeCell ref="R2:S2"/>
    <mergeCell ref="G3:H3"/>
    <mergeCell ref="I3:J3"/>
    <mergeCell ref="K3:L3"/>
    <mergeCell ref="E32:F32"/>
    <mergeCell ref="E42:F42"/>
    <mergeCell ref="E54:F54"/>
    <mergeCell ref="E66:F66"/>
    <mergeCell ref="E78:F78"/>
    <mergeCell ref="E88:F88"/>
    <mergeCell ref="E98:F98"/>
    <mergeCell ref="E108:F108"/>
    <mergeCell ref="E118:F118"/>
    <mergeCell ref="E128:F128"/>
    <mergeCell ref="E138:F138"/>
    <mergeCell ref="E148:F148"/>
    <mergeCell ref="E158:F158"/>
    <mergeCell ref="E168:F168"/>
    <mergeCell ref="E178:F178"/>
    <mergeCell ref="E188:F188"/>
    <mergeCell ref="E198:F198"/>
    <mergeCell ref="E208:F208"/>
    <mergeCell ref="E218:F218"/>
    <mergeCell ref="E228:F228"/>
    <mergeCell ref="E238:F238"/>
    <mergeCell ref="E248:F248"/>
    <mergeCell ref="E258:F258"/>
    <mergeCell ref="E268:F268"/>
    <mergeCell ref="E278:F278"/>
    <mergeCell ref="E370:F370"/>
    <mergeCell ref="E380:F380"/>
    <mergeCell ref="E390:F390"/>
    <mergeCell ref="E400:F400"/>
    <mergeCell ref="E288:F288"/>
    <mergeCell ref="E298:F298"/>
    <mergeCell ref="E308:F308"/>
    <mergeCell ref="E319:F319"/>
    <mergeCell ref="E329:F329"/>
    <mergeCell ref="E590:F590"/>
    <mergeCell ref="E609:F609"/>
    <mergeCell ref="E621:F621"/>
    <mergeCell ref="E636:F636"/>
    <mergeCell ref="B2:F3"/>
    <mergeCell ref="E520:F520"/>
    <mergeCell ref="E531:F531"/>
    <mergeCell ref="E541:F541"/>
    <mergeCell ref="E558:F558"/>
    <mergeCell ref="E573:F573"/>
    <mergeCell ref="E410:F410"/>
    <mergeCell ref="E420:F420"/>
    <mergeCell ref="E437:F437"/>
    <mergeCell ref="E447:F447"/>
    <mergeCell ref="E501:F501"/>
    <mergeCell ref="E353:F353"/>
  </mergeCells>
  <printOptions horizontalCentered="1"/>
  <pageMargins left="0.31388888888888899" right="0.31388888888888899" top="1.5743055555555601" bottom="0.66805555555555596" header="0.31388888888888899" footer="0.31388888888888899"/>
  <pageSetup paperSize="9" scale="79" orientation="landscape" verticalDpi="300"/>
  <headerFooter>
    <oddHeader>&amp;C&amp;G
ESTADO DO PARÁ
PREFEITURA MUNICIPAL DE BENEVIDES
PODER EXECUTIVO
CNPJ: 05.058.466/0001-61&amp;R&amp;P/&amp;N</oddHeader>
    <oddFooter>&amp;CAv. Joaquim Pereira de Queiroz, 01 Centro – Benevides – Pará
CNPJ: 05.058.466/0001-61 – Fone: 3724 1128</oddFooter>
  </headerFooter>
  <rowBreaks count="20" manualBreakCount="20">
    <brk id="35" max="6" man="1"/>
    <brk id="111" max="6" man="1"/>
    <brk id="131" max="6" man="1"/>
    <brk id="161" max="6" man="1"/>
    <brk id="201" max="6" man="1"/>
    <brk id="231" max="6" man="1"/>
    <brk id="271" max="6" man="1"/>
    <brk id="301" max="6" man="1"/>
    <brk id="339" max="6" man="1"/>
    <brk id="373" max="6" man="1"/>
    <brk id="393" max="6" man="1"/>
    <brk id="423" max="6" man="1"/>
    <brk id="440" max="6" man="1"/>
    <brk id="457" max="6" man="1"/>
    <brk id="478" max="6" man="1"/>
    <brk id="504" max="6" man="1"/>
    <brk id="534" max="6" man="1"/>
    <brk id="561" max="6" man="1"/>
    <brk id="582" max="6" man="1"/>
    <brk id="612" max="6" man="1"/>
  </rowBreaks>
  <legacyDrawingHF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G56"/>
  <sheetViews>
    <sheetView topLeftCell="A31" workbookViewId="0">
      <selection activeCell="H24" sqref="H24"/>
    </sheetView>
  </sheetViews>
  <sheetFormatPr defaultColWidth="9" defaultRowHeight="15"/>
  <cols>
    <col min="1" max="1" width="66.7109375" customWidth="1"/>
    <col min="2" max="2" width="15.28515625" customWidth="1"/>
    <col min="3" max="3" width="1.85546875" customWidth="1"/>
    <col min="4" max="4" width="39.7109375" customWidth="1"/>
  </cols>
  <sheetData>
    <row r="4" spans="1:7" ht="14.25" customHeight="1">
      <c r="A4" s="33" t="s">
        <v>1352</v>
      </c>
      <c r="B4" s="34"/>
      <c r="D4" s="35" t="s">
        <v>1353</v>
      </c>
      <c r="E4" s="36"/>
      <c r="F4" s="36"/>
      <c r="G4" s="36"/>
    </row>
    <row r="5" spans="1:7" ht="12.95" customHeight="1">
      <c r="A5" s="37" t="s">
        <v>1354</v>
      </c>
      <c r="B5" s="38"/>
      <c r="D5" s="39" t="s">
        <v>1355</v>
      </c>
      <c r="E5" s="39" t="s">
        <v>1356</v>
      </c>
      <c r="F5" s="39" t="s">
        <v>1357</v>
      </c>
      <c r="G5" s="39" t="s">
        <v>1358</v>
      </c>
    </row>
    <row r="6" spans="1:7" ht="12.95" customHeight="1">
      <c r="A6" s="37"/>
      <c r="B6" s="38"/>
      <c r="D6" s="40" t="s">
        <v>1359</v>
      </c>
      <c r="E6" s="41">
        <v>0.03</v>
      </c>
      <c r="F6" s="41">
        <v>0.04</v>
      </c>
      <c r="G6" s="41">
        <v>5.5E-2</v>
      </c>
    </row>
    <row r="7" spans="1:7" ht="12.95" customHeight="1">
      <c r="A7" s="469" t="s">
        <v>1360</v>
      </c>
      <c r="B7" s="470"/>
      <c r="D7" s="40" t="s">
        <v>1361</v>
      </c>
      <c r="E7" s="41">
        <v>8.0000000000000002E-3</v>
      </c>
      <c r="F7" s="41">
        <v>8.0000000000000002E-3</v>
      </c>
      <c r="G7" s="41">
        <v>0.01</v>
      </c>
    </row>
    <row r="8" spans="1:7" ht="12.95" customHeight="1">
      <c r="A8" s="471"/>
      <c r="B8" s="472"/>
      <c r="D8" s="40" t="s">
        <v>1362</v>
      </c>
      <c r="E8" s="41">
        <v>9.7000000000000003E-3</v>
      </c>
      <c r="F8" s="41">
        <v>1.2699999999999999E-2</v>
      </c>
      <c r="G8" s="41">
        <v>1.2699999999999999E-2</v>
      </c>
    </row>
    <row r="9" spans="1:7" ht="12.95" customHeight="1">
      <c r="A9" s="42" t="s">
        <v>1359</v>
      </c>
      <c r="B9" s="43">
        <v>0.03</v>
      </c>
      <c r="D9" s="40" t="s">
        <v>1363</v>
      </c>
      <c r="E9" s="41">
        <v>5.8999999999999999E-3</v>
      </c>
      <c r="F9" s="41">
        <v>1.23E-2</v>
      </c>
      <c r="G9" s="41">
        <v>1.3899999999999999E-2</v>
      </c>
    </row>
    <row r="10" spans="1:7" ht="12.95" customHeight="1">
      <c r="A10" s="42" t="s">
        <v>1361</v>
      </c>
      <c r="B10" s="43">
        <v>8.0000000000000002E-3</v>
      </c>
      <c r="D10" s="40" t="s">
        <v>1364</v>
      </c>
      <c r="E10" s="41">
        <v>6.1600000000000002E-2</v>
      </c>
      <c r="F10" s="41">
        <v>7.3999999999999996E-2</v>
      </c>
      <c r="G10" s="41">
        <v>8.9599999999999999E-2</v>
      </c>
    </row>
    <row r="11" spans="1:7" ht="12.95" customHeight="1">
      <c r="A11" s="42" t="s">
        <v>1365</v>
      </c>
      <c r="B11" s="43">
        <v>9.7000000000000003E-3</v>
      </c>
      <c r="D11" s="40" t="s">
        <v>1366</v>
      </c>
      <c r="E11" s="44" t="s">
        <v>1367</v>
      </c>
      <c r="F11" s="44"/>
      <c r="G11" s="44"/>
    </row>
    <row r="12" spans="1:7" ht="12.95" customHeight="1">
      <c r="A12" s="42" t="s">
        <v>1368</v>
      </c>
      <c r="B12" s="43">
        <v>6.1600000000000002E-2</v>
      </c>
    </row>
    <row r="13" spans="1:7" ht="12.95" customHeight="1">
      <c r="A13" s="45" t="s">
        <v>1369</v>
      </c>
      <c r="B13" s="46"/>
      <c r="D13" s="35" t="s">
        <v>1370</v>
      </c>
      <c r="E13" s="36"/>
      <c r="F13" s="36"/>
      <c r="G13" s="36"/>
    </row>
    <row r="14" spans="1:7" ht="12.95" customHeight="1">
      <c r="A14" s="47" t="s">
        <v>1371</v>
      </c>
      <c r="B14" s="48">
        <v>6.4999999999999997E-3</v>
      </c>
      <c r="D14" s="39" t="s">
        <v>1355</v>
      </c>
      <c r="E14" s="39" t="s">
        <v>1356</v>
      </c>
      <c r="F14" s="39" t="s">
        <v>1357</v>
      </c>
      <c r="G14" s="39" t="s">
        <v>1358</v>
      </c>
    </row>
    <row r="15" spans="1:7" ht="12.95" customHeight="1">
      <c r="A15" s="47" t="s">
        <v>1372</v>
      </c>
      <c r="B15" s="48">
        <v>0.03</v>
      </c>
      <c r="D15" s="40" t="s">
        <v>1359</v>
      </c>
      <c r="E15" s="41">
        <v>3.7999999999999999E-2</v>
      </c>
      <c r="F15" s="41">
        <v>4.0099999999999997E-2</v>
      </c>
      <c r="G15" s="41">
        <v>4.6699999999999998E-2</v>
      </c>
    </row>
    <row r="16" spans="1:7" ht="12.95" customHeight="1">
      <c r="A16" s="47" t="s">
        <v>1373</v>
      </c>
      <c r="B16" s="48">
        <f>B32*B31</f>
        <v>2.5000000000000001E-2</v>
      </c>
      <c r="D16" s="40" t="s">
        <v>1361</v>
      </c>
      <c r="E16" s="41">
        <v>3.2000000000000002E-3</v>
      </c>
      <c r="F16" s="41">
        <v>4.0000000000000001E-3</v>
      </c>
      <c r="G16" s="41">
        <v>7.4000000000000003E-3</v>
      </c>
    </row>
    <row r="17" spans="1:7" ht="12.95" customHeight="1">
      <c r="A17" s="49" t="s">
        <v>1374</v>
      </c>
      <c r="B17" s="50">
        <v>4.4999999999999998E-2</v>
      </c>
      <c r="D17" s="40" t="s">
        <v>1362</v>
      </c>
      <c r="E17" s="41">
        <v>5.0000000000000001E-3</v>
      </c>
      <c r="F17" s="41">
        <v>5.5999999999999999E-3</v>
      </c>
      <c r="G17" s="41">
        <v>9.7000000000000003E-3</v>
      </c>
    </row>
    <row r="18" spans="1:7" ht="12.95" customHeight="1">
      <c r="A18" s="51" t="s">
        <v>1375</v>
      </c>
      <c r="B18" s="52">
        <f>SUM(B14:B17)</f>
        <v>0.1065</v>
      </c>
      <c r="D18" s="40" t="s">
        <v>1363</v>
      </c>
      <c r="E18" s="41">
        <v>1.0200000000000001E-2</v>
      </c>
      <c r="F18" s="41">
        <v>1.11E-2</v>
      </c>
      <c r="G18" s="41">
        <v>1.21E-2</v>
      </c>
    </row>
    <row r="19" spans="1:7" ht="12.95" customHeight="1">
      <c r="A19" s="53" t="s">
        <v>1376</v>
      </c>
      <c r="B19" s="54">
        <v>5.8999999999999999E-3</v>
      </c>
      <c r="D19" s="40" t="s">
        <v>1364</v>
      </c>
      <c r="E19" s="41">
        <v>6.6400000000000001E-2</v>
      </c>
      <c r="F19" s="41">
        <v>7.2999999999999995E-2</v>
      </c>
      <c r="G19" s="41">
        <v>8.6900000000000005E-2</v>
      </c>
    </row>
    <row r="20" spans="1:7" ht="12.95" customHeight="1">
      <c r="A20" s="55"/>
      <c r="B20" s="56"/>
      <c r="D20" s="40" t="s">
        <v>1366</v>
      </c>
      <c r="E20" s="44" t="s">
        <v>1367</v>
      </c>
      <c r="F20" s="44"/>
      <c r="G20" s="44"/>
    </row>
    <row r="21" spans="1:7" ht="12.95" customHeight="1">
      <c r="A21" s="467"/>
      <c r="B21" s="468"/>
    </row>
    <row r="22" spans="1:7" ht="12.95" customHeight="1">
      <c r="A22" s="57" t="s">
        <v>1377</v>
      </c>
      <c r="B22" s="58">
        <f>ROUND(((((1+B9+B10+B11)*(1+B19)*(1+B12))/(1-B18))-1),4)</f>
        <v>0.25219999999999998</v>
      </c>
      <c r="D22" s="35" t="s">
        <v>1378</v>
      </c>
      <c r="E22" s="36"/>
      <c r="F22" s="36"/>
      <c r="G22" s="36"/>
    </row>
    <row r="23" spans="1:7" ht="12.95" customHeight="1">
      <c r="A23" s="59" t="s">
        <v>1379</v>
      </c>
      <c r="B23" s="60"/>
      <c r="D23" s="39" t="s">
        <v>1355</v>
      </c>
      <c r="E23" s="39" t="s">
        <v>1356</v>
      </c>
      <c r="F23" s="39" t="s">
        <v>1357</v>
      </c>
      <c r="G23" s="39" t="s">
        <v>1358</v>
      </c>
    </row>
    <row r="24" spans="1:7" ht="12.95" customHeight="1">
      <c r="A24" s="59"/>
      <c r="B24" s="60"/>
      <c r="D24" s="40" t="s">
        <v>1359</v>
      </c>
      <c r="E24" s="41">
        <v>3.4299999999999997E-2</v>
      </c>
      <c r="F24" s="41">
        <v>4.9299999999999997E-2</v>
      </c>
      <c r="G24" s="41">
        <v>6.7100000000000007E-2</v>
      </c>
    </row>
    <row r="25" spans="1:7" ht="12.95" customHeight="1">
      <c r="A25" s="59"/>
      <c r="B25" s="60"/>
      <c r="D25" s="40" t="s">
        <v>1361</v>
      </c>
      <c r="E25" s="41">
        <v>2.8E-3</v>
      </c>
      <c r="F25" s="41">
        <v>4.8999999999999998E-3</v>
      </c>
      <c r="G25" s="41">
        <v>7.4999999999999997E-3</v>
      </c>
    </row>
    <row r="26" spans="1:7" ht="12.95" customHeight="1">
      <c r="A26" s="61" t="s">
        <v>1380</v>
      </c>
      <c r="B26" s="56"/>
      <c r="D26" s="40" t="s">
        <v>1362</v>
      </c>
      <c r="E26" s="41">
        <v>0.01</v>
      </c>
      <c r="F26" s="41">
        <v>1.3899999999999999E-2</v>
      </c>
      <c r="G26" s="41">
        <v>1.7399999999999999E-2</v>
      </c>
    </row>
    <row r="27" spans="1:7" ht="12.95" customHeight="1">
      <c r="A27" s="62"/>
      <c r="B27" s="56"/>
      <c r="D27" s="40" t="s">
        <v>1363</v>
      </c>
      <c r="E27" s="41">
        <v>9.4000000000000004E-3</v>
      </c>
      <c r="F27" s="41">
        <v>9.9000000000000008E-3</v>
      </c>
      <c r="G27" s="41">
        <v>1.17E-2</v>
      </c>
    </row>
    <row r="28" spans="1:7" ht="12.95" customHeight="1">
      <c r="A28" s="63"/>
      <c r="B28" s="64"/>
      <c r="D28" s="40" t="s">
        <v>1364</v>
      </c>
      <c r="E28" s="41">
        <v>6.7400000000000002E-2</v>
      </c>
      <c r="F28" s="41">
        <v>8.0399999999999999E-2</v>
      </c>
      <c r="G28" s="41">
        <v>9.4E-2</v>
      </c>
    </row>
    <row r="29" spans="1:7" ht="12.95" customHeight="1">
      <c r="A29" s="65"/>
      <c r="B29" s="65"/>
      <c r="D29" s="40" t="s">
        <v>1366</v>
      </c>
      <c r="E29" s="44" t="s">
        <v>1367</v>
      </c>
      <c r="F29" s="44"/>
      <c r="G29" s="44"/>
    </row>
    <row r="30" spans="1:7" ht="12.95" customHeight="1">
      <c r="A30" s="66" t="s">
        <v>1381</v>
      </c>
      <c r="B30" s="65"/>
    </row>
    <row r="31" spans="1:7" ht="12.95" customHeight="1">
      <c r="A31" s="67" t="s">
        <v>1382</v>
      </c>
      <c r="B31" s="68">
        <v>0.5</v>
      </c>
      <c r="D31" s="35" t="s">
        <v>1383</v>
      </c>
      <c r="E31" s="36"/>
      <c r="F31" s="36"/>
      <c r="G31" s="36"/>
    </row>
    <row r="32" spans="1:7" ht="12.95" customHeight="1">
      <c r="A32" s="67" t="s">
        <v>1384</v>
      </c>
      <c r="B32" s="68">
        <v>0.05</v>
      </c>
      <c r="D32" s="39" t="s">
        <v>1355</v>
      </c>
      <c r="E32" s="39" t="s">
        <v>1356</v>
      </c>
      <c r="F32" s="39" t="s">
        <v>1357</v>
      </c>
      <c r="G32" s="39" t="s">
        <v>1358</v>
      </c>
    </row>
    <row r="33" spans="1:7" ht="12.95" customHeight="1">
      <c r="A33" s="65"/>
      <c r="B33" s="65"/>
      <c r="D33" s="40" t="s">
        <v>1359</v>
      </c>
      <c r="E33" s="41">
        <v>5.2900000000000003E-2</v>
      </c>
      <c r="F33" s="41">
        <v>5.9200000000000003E-2</v>
      </c>
      <c r="G33" s="41">
        <v>7.9299999999999995E-2</v>
      </c>
    </row>
    <row r="34" spans="1:7" ht="12.95" customHeight="1">
      <c r="D34" s="40" t="s">
        <v>1361</v>
      </c>
      <c r="E34" s="41">
        <v>2.5000000000000001E-3</v>
      </c>
      <c r="F34" s="41">
        <v>5.1000000000000004E-3</v>
      </c>
      <c r="G34" s="41">
        <v>5.5999999999999999E-3</v>
      </c>
    </row>
    <row r="35" spans="1:7" ht="12.95" customHeight="1">
      <c r="D35" s="40" t="s">
        <v>1362</v>
      </c>
      <c r="E35" s="41">
        <v>0.01</v>
      </c>
      <c r="F35" s="41">
        <v>1.4800000000000001E-2</v>
      </c>
      <c r="G35" s="41">
        <v>1.9699999999999999E-2</v>
      </c>
    </row>
    <row r="36" spans="1:7" ht="12.95" customHeight="1">
      <c r="D36" s="40" t="s">
        <v>1363</v>
      </c>
      <c r="E36" s="41">
        <v>1.01E-2</v>
      </c>
      <c r="F36" s="41">
        <v>1.0699999999999999E-2</v>
      </c>
      <c r="G36" s="41">
        <v>1.11E-2</v>
      </c>
    </row>
    <row r="37" spans="1:7" ht="12.95" customHeight="1">
      <c r="D37" s="40" t="s">
        <v>1364</v>
      </c>
      <c r="E37" s="41">
        <v>0.08</v>
      </c>
      <c r="F37" s="41">
        <v>8.3099999999999993E-2</v>
      </c>
      <c r="G37" s="41">
        <v>9.5100000000000004E-2</v>
      </c>
    </row>
    <row r="38" spans="1:7" ht="12.95" customHeight="1">
      <c r="D38" s="40" t="s">
        <v>1366</v>
      </c>
      <c r="E38" s="44" t="s">
        <v>1367</v>
      </c>
      <c r="F38" s="44"/>
      <c r="G38" s="44"/>
    </row>
    <row r="39" spans="1:7" ht="12.95" customHeight="1">
      <c r="D39" s="36"/>
      <c r="E39" s="36"/>
      <c r="F39" s="36"/>
      <c r="G39" s="36"/>
    </row>
    <row r="40" spans="1:7" ht="12.95" customHeight="1">
      <c r="D40" s="35" t="s">
        <v>1385</v>
      </c>
      <c r="E40" s="36"/>
      <c r="F40" s="36"/>
      <c r="G40" s="36"/>
    </row>
    <row r="41" spans="1:7" ht="12.95" customHeight="1">
      <c r="D41" s="39" t="s">
        <v>1355</v>
      </c>
      <c r="E41" s="39" t="s">
        <v>1356</v>
      </c>
      <c r="F41" s="39" t="s">
        <v>1357</v>
      </c>
      <c r="G41" s="39" t="s">
        <v>1358</v>
      </c>
    </row>
    <row r="42" spans="1:7" ht="12.95" customHeight="1">
      <c r="D42" s="40" t="s">
        <v>1359</v>
      </c>
      <c r="E42" s="41">
        <v>0.04</v>
      </c>
      <c r="F42" s="41">
        <v>5.5199999999999999E-2</v>
      </c>
      <c r="G42" s="41">
        <v>7.85E-2</v>
      </c>
    </row>
    <row r="43" spans="1:7" ht="12.95" customHeight="1">
      <c r="D43" s="40" t="s">
        <v>1361</v>
      </c>
      <c r="E43" s="41">
        <v>8.0999999999999996E-3</v>
      </c>
      <c r="F43" s="41">
        <v>1.2200000000000001E-2</v>
      </c>
      <c r="G43" s="41">
        <v>1.9900000000000001E-2</v>
      </c>
    </row>
    <row r="44" spans="1:7" ht="12.95" customHeight="1">
      <c r="D44" s="40" t="s">
        <v>1362</v>
      </c>
      <c r="E44" s="41">
        <v>1.46E-2</v>
      </c>
      <c r="F44" s="41">
        <v>2.3199999999999998E-2</v>
      </c>
      <c r="G44" s="41">
        <v>3.1600000000000003E-2</v>
      </c>
    </row>
    <row r="45" spans="1:7" ht="12.95" customHeight="1">
      <c r="D45" s="40" t="s">
        <v>1363</v>
      </c>
      <c r="E45" s="41">
        <v>9.4000000000000004E-3</v>
      </c>
      <c r="F45" s="41">
        <v>1.0200000000000001E-2</v>
      </c>
      <c r="G45" s="41">
        <v>1.3299999999999999E-2</v>
      </c>
    </row>
    <row r="46" spans="1:7" ht="12.95" customHeight="1">
      <c r="D46" s="40" t="s">
        <v>1364</v>
      </c>
      <c r="E46" s="41">
        <v>7.1400000000000005E-2</v>
      </c>
      <c r="F46" s="41">
        <v>8.4000000000000005E-2</v>
      </c>
      <c r="G46" s="41">
        <v>0.1043</v>
      </c>
    </row>
    <row r="47" spans="1:7" ht="12.95" customHeight="1">
      <c r="D47" s="40" t="s">
        <v>1366</v>
      </c>
      <c r="E47" s="44" t="s">
        <v>1367</v>
      </c>
      <c r="F47" s="44"/>
      <c r="G47" s="44"/>
    </row>
    <row r="48" spans="1:7" ht="12.95" customHeight="1"/>
    <row r="49" spans="4:7" ht="12.95" customHeight="1">
      <c r="D49" s="35" t="s">
        <v>1386</v>
      </c>
      <c r="E49" s="36"/>
      <c r="F49" s="36"/>
      <c r="G49" s="36"/>
    </row>
    <row r="50" spans="4:7" ht="12.95" customHeight="1">
      <c r="D50" s="39" t="s">
        <v>1355</v>
      </c>
      <c r="E50" s="39" t="s">
        <v>1356</v>
      </c>
      <c r="F50" s="39" t="s">
        <v>1357</v>
      </c>
      <c r="G50" s="39" t="s">
        <v>1358</v>
      </c>
    </row>
    <row r="51" spans="4:7" ht="12.95" customHeight="1">
      <c r="D51" s="40" t="s">
        <v>1359</v>
      </c>
      <c r="E51" s="41">
        <v>1.4999999999999999E-2</v>
      </c>
      <c r="F51" s="41">
        <v>3.4500000000000003E-2</v>
      </c>
      <c r="G51" s="41">
        <v>4.4900000000000002E-2</v>
      </c>
    </row>
    <row r="52" spans="4:7" ht="12.95" customHeight="1">
      <c r="D52" s="40" t="s">
        <v>1361</v>
      </c>
      <c r="E52" s="41">
        <v>3.0000000000000001E-3</v>
      </c>
      <c r="F52" s="41">
        <v>4.7999999999999996E-3</v>
      </c>
      <c r="G52" s="41">
        <v>8.2000000000000007E-3</v>
      </c>
    </row>
    <row r="53" spans="4:7" ht="12.95" customHeight="1">
      <c r="D53" s="40" t="s">
        <v>1362</v>
      </c>
      <c r="E53" s="41">
        <v>5.5999999999999999E-3</v>
      </c>
      <c r="F53" s="41">
        <v>8.5000000000000006E-3</v>
      </c>
      <c r="G53" s="41">
        <v>8.8999999999999999E-3</v>
      </c>
    </row>
    <row r="54" spans="4:7" ht="12.95" customHeight="1">
      <c r="D54" s="40" t="s">
        <v>1363</v>
      </c>
      <c r="E54" s="41">
        <v>8.5000000000000006E-3</v>
      </c>
      <c r="F54" s="41">
        <v>8.5000000000000006E-3</v>
      </c>
      <c r="G54" s="41">
        <v>1.11E-2</v>
      </c>
    </row>
    <row r="55" spans="4:7" ht="12.95" customHeight="1">
      <c r="D55" s="40" t="s">
        <v>1364</v>
      </c>
      <c r="E55" s="41">
        <v>3.5000000000000003E-2</v>
      </c>
      <c r="F55" s="41">
        <v>5.11E-2</v>
      </c>
      <c r="G55" s="41">
        <v>6.2199999999999998E-2</v>
      </c>
    </row>
    <row r="56" spans="4:7" ht="12.95" customHeight="1">
      <c r="D56" s="40" t="s">
        <v>1366</v>
      </c>
      <c r="E56" s="44" t="s">
        <v>1367</v>
      </c>
      <c r="F56" s="44"/>
      <c r="G56" s="44"/>
    </row>
  </sheetData>
  <mergeCells count="2">
    <mergeCell ref="A21:B21"/>
    <mergeCell ref="A7:B8"/>
  </mergeCells>
  <pageMargins left="0.78680555555555598" right="0.78680555555555598" top="0.98402777777777795" bottom="0.98402777777777795" header="0.49166666666666697" footer="0.49166666666666697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I67"/>
  <sheetViews>
    <sheetView topLeftCell="A27" zoomScale="130" zoomScaleNormal="130" workbookViewId="0">
      <selection activeCell="C9" sqref="C9"/>
    </sheetView>
  </sheetViews>
  <sheetFormatPr defaultColWidth="9" defaultRowHeight="15"/>
  <cols>
    <col min="1" max="1" width="9.140625" style="2"/>
    <col min="3" max="3" width="49.5703125" customWidth="1"/>
    <col min="4" max="4" width="9.140625" style="2"/>
    <col min="5" max="5" width="11.42578125" style="2" customWidth="1"/>
    <col min="6" max="6" width="14.42578125" style="2" customWidth="1"/>
  </cols>
  <sheetData>
    <row r="1" spans="1:6" ht="93.75" customHeight="1">
      <c r="A1" s="479"/>
      <c r="B1" s="480"/>
      <c r="C1" s="480"/>
      <c r="D1" s="480"/>
      <c r="E1" s="480"/>
      <c r="F1" s="481"/>
    </row>
    <row r="2" spans="1:6">
      <c r="A2" s="482" t="e">
        <f>#REF!</f>
        <v>#REF!</v>
      </c>
      <c r="B2" s="483"/>
      <c r="C2" s="483"/>
      <c r="D2" s="483"/>
      <c r="E2" s="483"/>
      <c r="F2" s="484"/>
    </row>
    <row r="3" spans="1:6">
      <c r="A3" s="482" t="e">
        <f>#REF!</f>
        <v>#REF!</v>
      </c>
      <c r="B3" s="483"/>
      <c r="C3" s="483"/>
      <c r="D3" s="483"/>
      <c r="E3" s="483"/>
      <c r="F3" s="484"/>
    </row>
    <row r="4" spans="1:6">
      <c r="A4" s="482" t="e">
        <f>#REF!</f>
        <v>#REF!</v>
      </c>
      <c r="B4" s="483"/>
      <c r="C4" s="483"/>
      <c r="D4" s="483"/>
      <c r="E4" s="483"/>
      <c r="F4" s="484"/>
    </row>
    <row r="5" spans="1:6">
      <c r="A5" s="485"/>
      <c r="B5" s="486"/>
      <c r="C5" s="486"/>
      <c r="D5" s="486"/>
      <c r="E5" s="486"/>
      <c r="F5" s="487"/>
    </row>
    <row r="6" spans="1:6" s="1" customFormat="1" ht="12">
      <c r="A6" s="6" t="s">
        <v>1387</v>
      </c>
      <c r="B6" s="7" t="s">
        <v>1388</v>
      </c>
      <c r="C6" s="8" t="s">
        <v>1389</v>
      </c>
      <c r="D6" s="9" t="s">
        <v>1390</v>
      </c>
      <c r="E6" s="9" t="s">
        <v>1391</v>
      </c>
      <c r="F6" s="10" t="s">
        <v>1392</v>
      </c>
    </row>
    <row r="7" spans="1:6" s="1" customFormat="1" ht="12">
      <c r="A7" s="11" t="e">
        <f>#REF!</f>
        <v>#REF!</v>
      </c>
      <c r="B7" s="12" t="e">
        <f>#REF!</f>
        <v>#REF!</v>
      </c>
      <c r="C7" s="13" t="e">
        <f>#REF!</f>
        <v>#REF!</v>
      </c>
      <c r="D7" s="14" t="e">
        <f>#REF!</f>
        <v>#REF!</v>
      </c>
      <c r="E7" s="14"/>
      <c r="F7" s="15">
        <f>(E8*F8)+(E9*F9)</f>
        <v>29.610000000000003</v>
      </c>
    </row>
    <row r="8" spans="1:6" s="1" customFormat="1" ht="48">
      <c r="A8" s="16" t="s">
        <v>1393</v>
      </c>
      <c r="B8" s="17">
        <v>37556</v>
      </c>
      <c r="C8" s="18" t="s">
        <v>1394</v>
      </c>
      <c r="D8" s="17" t="s">
        <v>1395</v>
      </c>
      <c r="E8" s="19">
        <v>1</v>
      </c>
      <c r="F8" s="20">
        <v>26.6</v>
      </c>
    </row>
    <row r="9" spans="1:6" s="1" customFormat="1" ht="12">
      <c r="A9" s="16" t="s">
        <v>1396</v>
      </c>
      <c r="B9" s="17">
        <v>88316</v>
      </c>
      <c r="C9" s="21" t="s">
        <v>1397</v>
      </c>
      <c r="D9" s="17" t="s">
        <v>1096</v>
      </c>
      <c r="E9" s="19">
        <v>0.2</v>
      </c>
      <c r="F9" s="20">
        <v>15.05</v>
      </c>
    </row>
    <row r="10" spans="1:6">
      <c r="A10" s="22"/>
      <c r="B10" s="23"/>
      <c r="C10" s="23"/>
      <c r="D10" s="4"/>
      <c r="E10" s="4"/>
      <c r="F10" s="5"/>
    </row>
    <row r="11" spans="1:6">
      <c r="A11" s="11" t="e">
        <f>#REF!</f>
        <v>#REF!</v>
      </c>
      <c r="B11" s="12" t="e">
        <f>#REF!</f>
        <v>#REF!</v>
      </c>
      <c r="C11" s="13" t="e">
        <f>#REF!</f>
        <v>#REF!</v>
      </c>
      <c r="D11" s="14" t="e">
        <f>#REF!</f>
        <v>#REF!</v>
      </c>
      <c r="E11" s="14"/>
      <c r="F11" s="15">
        <f>(E12*F12)+(E13*F13)+(E14*F14)+(E15*F15)</f>
        <v>199.96199999999999</v>
      </c>
    </row>
    <row r="12" spans="1:6" ht="24">
      <c r="A12" s="22" t="s">
        <v>1393</v>
      </c>
      <c r="B12" s="24">
        <v>36081</v>
      </c>
      <c r="C12" s="18" t="s">
        <v>1398</v>
      </c>
      <c r="D12" s="17" t="s">
        <v>1395</v>
      </c>
      <c r="E12" s="19">
        <v>1.25</v>
      </c>
      <c r="F12" s="20">
        <v>154</v>
      </c>
    </row>
    <row r="13" spans="1:6">
      <c r="A13" s="22" t="s">
        <v>1396</v>
      </c>
      <c r="B13" s="24">
        <v>88309</v>
      </c>
      <c r="C13" s="18" t="s">
        <v>1399</v>
      </c>
      <c r="D13" s="17" t="s">
        <v>1096</v>
      </c>
      <c r="E13" s="19">
        <v>0.2</v>
      </c>
      <c r="F13" s="20">
        <v>19.260000000000002</v>
      </c>
    </row>
    <row r="14" spans="1:6">
      <c r="A14" s="22" t="s">
        <v>1396</v>
      </c>
      <c r="B14" s="24">
        <v>88316</v>
      </c>
      <c r="C14" s="21" t="s">
        <v>1397</v>
      </c>
      <c r="D14" s="17" t="s">
        <v>1096</v>
      </c>
      <c r="E14" s="19">
        <v>0.2</v>
      </c>
      <c r="F14" s="20">
        <v>15.05</v>
      </c>
    </row>
    <row r="15" spans="1:6" ht="36">
      <c r="A15" s="22" t="s">
        <v>1393</v>
      </c>
      <c r="B15" s="24">
        <v>4377</v>
      </c>
      <c r="C15" s="18" t="s">
        <v>1400</v>
      </c>
      <c r="D15" s="17" t="s">
        <v>1395</v>
      </c>
      <c r="E15" s="19">
        <v>5</v>
      </c>
      <c r="F15" s="20">
        <v>0.12</v>
      </c>
    </row>
    <row r="16" spans="1:6">
      <c r="A16" s="22"/>
      <c r="B16" s="23"/>
      <c r="C16" s="23"/>
      <c r="D16" s="4"/>
      <c r="E16" s="4"/>
      <c r="F16" s="5"/>
    </row>
    <row r="17" spans="1:6">
      <c r="A17" s="11" t="e">
        <f>#REF!</f>
        <v>#REF!</v>
      </c>
      <c r="B17" s="12" t="e">
        <f>#REF!</f>
        <v>#REF!</v>
      </c>
      <c r="C17" s="13" t="e">
        <f>#REF!</f>
        <v>#REF!</v>
      </c>
      <c r="D17" s="14" t="e">
        <f>#REF!</f>
        <v>#REF!</v>
      </c>
      <c r="E17" s="14"/>
      <c r="F17" s="15">
        <f>(E18*F18)+(E19*F19)+(E20*F20)+(E21*F21)</f>
        <v>128.94650000000001</v>
      </c>
    </row>
    <row r="18" spans="1:6">
      <c r="A18" s="22" t="s">
        <v>1393</v>
      </c>
      <c r="B18" s="24">
        <v>3146</v>
      </c>
      <c r="C18" s="18" t="s">
        <v>1401</v>
      </c>
      <c r="D18" s="17" t="s">
        <v>1395</v>
      </c>
      <c r="E18" s="19">
        <v>0.03</v>
      </c>
      <c r="F18" s="20">
        <v>2</v>
      </c>
    </row>
    <row r="19" spans="1:6" ht="24">
      <c r="A19" s="22" t="s">
        <v>1393</v>
      </c>
      <c r="B19" s="24">
        <v>36796</v>
      </c>
      <c r="C19" s="18" t="s">
        <v>1402</v>
      </c>
      <c r="D19" s="17" t="s">
        <v>1395</v>
      </c>
      <c r="E19" s="19">
        <v>1</v>
      </c>
      <c r="F19" s="20">
        <v>126.55</v>
      </c>
    </row>
    <row r="20" spans="1:6" ht="24">
      <c r="A20" s="22" t="s">
        <v>1396</v>
      </c>
      <c r="B20" s="24">
        <v>88267</v>
      </c>
      <c r="C20" s="18" t="s">
        <v>1403</v>
      </c>
      <c r="D20" s="17" t="s">
        <v>1096</v>
      </c>
      <c r="E20" s="19">
        <v>0.1</v>
      </c>
      <c r="F20" s="20">
        <v>18.850000000000001</v>
      </c>
    </row>
    <row r="21" spans="1:6">
      <c r="A21" s="22" t="s">
        <v>1396</v>
      </c>
      <c r="B21" s="24">
        <v>88316</v>
      </c>
      <c r="C21" s="21" t="s">
        <v>1397</v>
      </c>
      <c r="D21" s="17" t="s">
        <v>1096</v>
      </c>
      <c r="E21" s="19">
        <v>0.03</v>
      </c>
      <c r="F21" s="20">
        <v>15.05</v>
      </c>
    </row>
    <row r="22" spans="1:6">
      <c r="A22" s="22"/>
      <c r="B22" s="23"/>
      <c r="C22" s="23"/>
      <c r="D22" s="4"/>
      <c r="E22" s="4"/>
      <c r="F22" s="5"/>
    </row>
    <row r="23" spans="1:6">
      <c r="A23" s="11" t="e">
        <f>#REF!</f>
        <v>#REF!</v>
      </c>
      <c r="B23" s="12" t="e">
        <f>#REF!</f>
        <v>#REF!</v>
      </c>
      <c r="C23" s="13" t="e">
        <f>#REF!</f>
        <v>#REF!</v>
      </c>
      <c r="D23" s="14" t="e">
        <f>#REF!</f>
        <v>#REF!</v>
      </c>
      <c r="E23" s="14"/>
      <c r="F23" s="15">
        <f>(E24*F24)+(E25*F25)</f>
        <v>50.629999999999995</v>
      </c>
    </row>
    <row r="24" spans="1:6">
      <c r="A24" s="22" t="s">
        <v>1393</v>
      </c>
      <c r="B24" s="24">
        <v>37401</v>
      </c>
      <c r="C24" s="18" t="s">
        <v>1404</v>
      </c>
      <c r="D24" s="17" t="s">
        <v>1395</v>
      </c>
      <c r="E24" s="19">
        <v>1</v>
      </c>
      <c r="F24" s="20">
        <v>47.26</v>
      </c>
    </row>
    <row r="25" spans="1:6" ht="24">
      <c r="A25" s="22" t="s">
        <v>1396</v>
      </c>
      <c r="B25" s="24">
        <v>95541</v>
      </c>
      <c r="C25" s="18" t="s">
        <v>1405</v>
      </c>
      <c r="D25" s="17" t="s">
        <v>1395</v>
      </c>
      <c r="E25" s="19">
        <v>1</v>
      </c>
      <c r="F25" s="20">
        <v>3.37</v>
      </c>
    </row>
    <row r="26" spans="1:6">
      <c r="A26" s="3"/>
      <c r="B26" s="23"/>
      <c r="C26" s="23"/>
      <c r="D26" s="4"/>
      <c r="E26" s="4"/>
      <c r="F26" s="5"/>
    </row>
    <row r="27" spans="1:6">
      <c r="A27" s="11" t="e">
        <f>#REF!</f>
        <v>#REF!</v>
      </c>
      <c r="B27" s="12" t="e">
        <f>#REF!</f>
        <v>#REF!</v>
      </c>
      <c r="C27" s="13" t="e">
        <f>#REF!</f>
        <v>#REF!</v>
      </c>
      <c r="D27" s="14" t="e">
        <f>#REF!</f>
        <v>#REF!</v>
      </c>
      <c r="E27" s="14"/>
      <c r="F27" s="15">
        <f>(E28*F28)+(E29*F29)</f>
        <v>49.81</v>
      </c>
    </row>
    <row r="28" spans="1:6">
      <c r="A28" s="22" t="s">
        <v>1393</v>
      </c>
      <c r="B28" s="24">
        <v>10851</v>
      </c>
      <c r="C28" s="18" t="s">
        <v>1404</v>
      </c>
      <c r="D28" s="17" t="s">
        <v>1395</v>
      </c>
      <c r="E28" s="19">
        <v>1</v>
      </c>
      <c r="F28" s="20">
        <v>43.79</v>
      </c>
    </row>
    <row r="29" spans="1:6">
      <c r="A29" s="22" t="s">
        <v>1396</v>
      </c>
      <c r="B29" s="24">
        <v>88316</v>
      </c>
      <c r="C29" s="21" t="s">
        <v>1397</v>
      </c>
      <c r="D29" s="17" t="s">
        <v>1096</v>
      </c>
      <c r="E29" s="19">
        <v>0.4</v>
      </c>
      <c r="F29" s="20">
        <v>15.05</v>
      </c>
    </row>
    <row r="30" spans="1:6">
      <c r="A30" s="3"/>
      <c r="B30" s="23"/>
      <c r="C30" s="23"/>
      <c r="D30" s="4"/>
      <c r="E30" s="4"/>
      <c r="F30" s="5"/>
    </row>
    <row r="31" spans="1:6">
      <c r="A31" s="11" t="e">
        <f>#REF!</f>
        <v>#REF!</v>
      </c>
      <c r="B31" s="12" t="e">
        <f>#REF!</f>
        <v>#REF!</v>
      </c>
      <c r="C31" s="13" t="e">
        <f>#REF!</f>
        <v>#REF!</v>
      </c>
      <c r="D31" s="12" t="e">
        <f>#REF!</f>
        <v>#REF!</v>
      </c>
      <c r="E31" s="14"/>
      <c r="F31" s="15">
        <f>(E32*F32)+(E33*F33)</f>
        <v>282.97000000000003</v>
      </c>
    </row>
    <row r="32" spans="1:6" ht="24">
      <c r="A32" s="22" t="s">
        <v>1406</v>
      </c>
      <c r="B32" s="24">
        <v>71364</v>
      </c>
      <c r="C32" s="18" t="s">
        <v>1407</v>
      </c>
      <c r="D32" s="17" t="s">
        <v>1089</v>
      </c>
      <c r="E32" s="19">
        <v>1</v>
      </c>
      <c r="F32" s="20">
        <v>275</v>
      </c>
    </row>
    <row r="33" spans="1:9" ht="24">
      <c r="A33" s="22" t="s">
        <v>1396</v>
      </c>
      <c r="B33" s="24">
        <v>88278</v>
      </c>
      <c r="C33" s="18" t="s">
        <v>1408</v>
      </c>
      <c r="D33" s="17" t="s">
        <v>1096</v>
      </c>
      <c r="E33" s="19">
        <v>0.5</v>
      </c>
      <c r="F33" s="20">
        <v>15.94</v>
      </c>
    </row>
    <row r="34" spans="1:9">
      <c r="A34" s="3"/>
      <c r="B34" s="23"/>
      <c r="C34" s="23"/>
      <c r="D34" s="4"/>
      <c r="E34" s="4"/>
      <c r="F34" s="5"/>
    </row>
    <row r="35" spans="1:9">
      <c r="A35" s="3"/>
      <c r="B35" s="23"/>
      <c r="C35" s="23"/>
      <c r="D35" s="4"/>
      <c r="E35" s="4"/>
      <c r="F35" s="5"/>
    </row>
    <row r="36" spans="1:9">
      <c r="A36" s="3"/>
      <c r="B36" s="23"/>
      <c r="C36" s="23"/>
      <c r="D36" s="4"/>
      <c r="E36" s="4"/>
      <c r="F36" s="5"/>
    </row>
    <row r="37" spans="1:9" ht="15.75">
      <c r="A37" s="473">
        <v>43700</v>
      </c>
      <c r="B37" s="473"/>
      <c r="C37" s="25" t="s">
        <v>1409</v>
      </c>
      <c r="D37" s="474" t="s">
        <v>1410</v>
      </c>
      <c r="E37" s="474"/>
      <c r="F37" s="475"/>
      <c r="G37" s="26"/>
      <c r="H37" s="26"/>
      <c r="I37" s="26"/>
    </row>
    <row r="38" spans="1:9" ht="15.75">
      <c r="A38" s="476" t="s">
        <v>1411</v>
      </c>
      <c r="B38" s="476"/>
      <c r="C38" s="25" t="s">
        <v>1412</v>
      </c>
      <c r="D38" s="477" t="s">
        <v>1413</v>
      </c>
      <c r="E38" s="477"/>
      <c r="F38" s="478"/>
      <c r="G38" s="27"/>
      <c r="H38" s="27"/>
      <c r="I38" s="27"/>
    </row>
    <row r="39" spans="1:9">
      <c r="A39" s="3"/>
      <c r="B39" s="23"/>
      <c r="C39" s="23"/>
      <c r="D39" s="4"/>
      <c r="E39" s="4"/>
      <c r="F39" s="5"/>
    </row>
    <row r="40" spans="1:9">
      <c r="A40" s="28"/>
      <c r="B40" s="29"/>
      <c r="C40" s="29"/>
      <c r="D40" s="30"/>
      <c r="E40" s="30"/>
      <c r="F40" s="31"/>
    </row>
    <row r="41" spans="1:9">
      <c r="B41" s="32"/>
      <c r="C41" s="32"/>
    </row>
    <row r="42" spans="1:9">
      <c r="B42" s="32"/>
      <c r="C42" s="32"/>
    </row>
    <row r="43" spans="1:9">
      <c r="B43" s="32"/>
      <c r="C43" s="32"/>
    </row>
    <row r="44" spans="1:9">
      <c r="B44" s="32"/>
      <c r="C44" s="32"/>
    </row>
    <row r="45" spans="1:9">
      <c r="B45" s="32"/>
      <c r="C45" s="32"/>
    </row>
    <row r="46" spans="1:9">
      <c r="B46" s="32"/>
      <c r="C46" s="32"/>
    </row>
    <row r="47" spans="1:9">
      <c r="B47" s="32"/>
      <c r="C47" s="32"/>
    </row>
    <row r="48" spans="1:9">
      <c r="B48" s="32"/>
      <c r="C48" s="32"/>
    </row>
    <row r="49" spans="2:3">
      <c r="B49" s="32"/>
      <c r="C49" s="32"/>
    </row>
    <row r="50" spans="2:3">
      <c r="B50" s="32"/>
      <c r="C50" s="32"/>
    </row>
    <row r="51" spans="2:3">
      <c r="B51" s="32"/>
      <c r="C51" s="32"/>
    </row>
    <row r="52" spans="2:3">
      <c r="B52" s="32"/>
      <c r="C52" s="32"/>
    </row>
    <row r="53" spans="2:3">
      <c r="B53" s="32"/>
      <c r="C53" s="32"/>
    </row>
    <row r="54" spans="2:3">
      <c r="B54" s="32"/>
      <c r="C54" s="32"/>
    </row>
    <row r="55" spans="2:3">
      <c r="B55" s="32"/>
      <c r="C55" s="32"/>
    </row>
    <row r="56" spans="2:3">
      <c r="B56" s="32"/>
      <c r="C56" s="32"/>
    </row>
    <row r="57" spans="2:3">
      <c r="B57" s="32"/>
      <c r="C57" s="32"/>
    </row>
    <row r="58" spans="2:3">
      <c r="B58" s="32"/>
      <c r="C58" s="32"/>
    </row>
    <row r="59" spans="2:3">
      <c r="B59" s="32"/>
      <c r="C59" s="32"/>
    </row>
    <row r="60" spans="2:3">
      <c r="B60" s="32"/>
      <c r="C60" s="32"/>
    </row>
    <row r="61" spans="2:3">
      <c r="B61" s="32"/>
      <c r="C61" s="32"/>
    </row>
    <row r="62" spans="2:3">
      <c r="B62" s="32"/>
      <c r="C62" s="32"/>
    </row>
    <row r="63" spans="2:3">
      <c r="B63" s="32"/>
      <c r="C63" s="32"/>
    </row>
    <row r="64" spans="2:3">
      <c r="B64" s="32"/>
      <c r="C64" s="32"/>
    </row>
    <row r="65" spans="2:3">
      <c r="B65" s="32"/>
      <c r="C65" s="32"/>
    </row>
    <row r="66" spans="2:3">
      <c r="B66" s="32"/>
      <c r="C66" s="32"/>
    </row>
    <row r="67" spans="2:3">
      <c r="B67" s="32"/>
      <c r="C67" s="32"/>
    </row>
  </sheetData>
  <mergeCells count="9">
    <mergeCell ref="A37:B37"/>
    <mergeCell ref="D37:F37"/>
    <mergeCell ref="A38:B38"/>
    <mergeCell ref="D38:F38"/>
    <mergeCell ref="A1:F1"/>
    <mergeCell ref="A2:F2"/>
    <mergeCell ref="A3:F3"/>
    <mergeCell ref="A4:F4"/>
    <mergeCell ref="A5:F5"/>
  </mergeCells>
  <conditionalFormatting sqref="A37">
    <cfRule type="expression" dxfId="0" priority="1" stopIfTrue="1">
      <formula>A37&lt;&gt;""</formula>
    </cfRule>
  </conditionalFormatting>
  <pageMargins left="0.51180555555555596" right="0.51180555555555596" top="0.78680555555555598" bottom="0.78680555555555598" header="0.31388888888888899" footer="0.31388888888888899"/>
  <pageSetup paperSize="9" fitToHeight="0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86"/>
  <sheetViews>
    <sheetView tabSelected="1" view="pageBreakPreview" zoomScaleNormal="100" zoomScaleSheetLayoutView="100" workbookViewId="0">
      <selection activeCell="A4" sqref="A4:G4"/>
    </sheetView>
  </sheetViews>
  <sheetFormatPr defaultColWidth="9" defaultRowHeight="12"/>
  <cols>
    <col min="1" max="1" width="67.7109375" style="488" customWidth="1"/>
    <col min="2" max="6" width="8.7109375" style="488" customWidth="1"/>
    <col min="7" max="7" width="10.7109375" style="488" customWidth="1"/>
    <col min="8" max="8" width="9" style="488"/>
    <col min="9" max="9" width="12.85546875" style="488"/>
    <col min="10" max="11" width="9" style="488"/>
    <col min="12" max="12" width="12.85546875" style="488"/>
    <col min="13" max="14" width="9" style="488"/>
    <col min="15" max="15" width="11.7109375" style="488"/>
    <col min="16" max="16384" width="9" style="488"/>
  </cols>
  <sheetData>
    <row r="1" spans="1:7" ht="99.95" customHeight="1">
      <c r="A1" s="509" t="s">
        <v>1546</v>
      </c>
      <c r="B1" s="509"/>
      <c r="C1" s="509"/>
      <c r="D1" s="509"/>
      <c r="E1" s="509"/>
      <c r="F1" s="509"/>
      <c r="G1" s="509"/>
    </row>
    <row r="2" spans="1:7" ht="9.9499999999999993" customHeight="1">
      <c r="A2" s="489"/>
      <c r="B2" s="489"/>
      <c r="C2" s="489"/>
      <c r="D2" s="489"/>
      <c r="E2" s="489"/>
      <c r="F2" s="489"/>
      <c r="G2" s="489"/>
    </row>
    <row r="3" spans="1:7" ht="15">
      <c r="A3" s="510" t="s">
        <v>1553</v>
      </c>
      <c r="B3" s="510"/>
      <c r="C3" s="510"/>
      <c r="D3" s="510"/>
      <c r="E3" s="510"/>
      <c r="F3" s="510"/>
      <c r="G3" s="510"/>
    </row>
    <row r="4" spans="1:7" ht="9.9499999999999993" customHeight="1">
      <c r="A4" s="504"/>
      <c r="B4" s="504"/>
      <c r="C4" s="504"/>
      <c r="D4" s="504"/>
      <c r="E4" s="504"/>
      <c r="F4" s="504"/>
      <c r="G4" s="504"/>
    </row>
    <row r="5" spans="1:7">
      <c r="A5" s="490" t="s">
        <v>1424</v>
      </c>
      <c r="B5" s="491" t="s">
        <v>1418</v>
      </c>
      <c r="C5" s="491"/>
      <c r="D5" s="491"/>
      <c r="E5" s="491"/>
      <c r="F5" s="491" t="s">
        <v>1416</v>
      </c>
      <c r="G5" s="491" t="s">
        <v>1057</v>
      </c>
    </row>
    <row r="6" spans="1:7">
      <c r="A6" s="492" t="s">
        <v>1423</v>
      </c>
      <c r="B6" s="492">
        <v>520</v>
      </c>
      <c r="D6" s="492"/>
      <c r="E6" s="492"/>
      <c r="F6" s="492">
        <v>0.5</v>
      </c>
      <c r="G6" s="492">
        <f>B6*F6</f>
        <v>260</v>
      </c>
    </row>
    <row r="7" spans="1:7">
      <c r="A7" s="492"/>
      <c r="B7" s="491"/>
      <c r="C7" s="491"/>
      <c r="D7" s="491"/>
      <c r="E7" s="491"/>
      <c r="F7" s="492"/>
      <c r="G7" s="491">
        <f>SUM(G6:G6)</f>
        <v>260</v>
      </c>
    </row>
    <row r="8" spans="1:7">
      <c r="A8" s="492"/>
      <c r="B8" s="491"/>
      <c r="C8" s="491"/>
      <c r="D8" s="491"/>
      <c r="E8" s="491"/>
      <c r="F8" s="492"/>
      <c r="G8" s="491"/>
    </row>
    <row r="9" spans="1:7">
      <c r="A9" s="490" t="s">
        <v>1481</v>
      </c>
      <c r="B9" s="491" t="s">
        <v>1419</v>
      </c>
      <c r="C9" s="491" t="s">
        <v>1096</v>
      </c>
      <c r="D9" s="491" t="s">
        <v>1495</v>
      </c>
      <c r="E9" s="491"/>
      <c r="F9" s="491" t="s">
        <v>1416</v>
      </c>
      <c r="G9" s="491" t="s">
        <v>1057</v>
      </c>
    </row>
    <row r="10" spans="1:7">
      <c r="A10" s="492" t="s">
        <v>1482</v>
      </c>
      <c r="B10" s="492">
        <f>4+1.35+1.55+2*2+3.15*4+1.2*4+1.8+2*2+3.15*4+1.2*4+1.8</f>
        <v>53.3</v>
      </c>
      <c r="C10" s="492">
        <v>3</v>
      </c>
      <c r="D10" s="492">
        <v>0.2</v>
      </c>
      <c r="E10" s="491"/>
      <c r="F10" s="492">
        <v>1</v>
      </c>
      <c r="G10" s="492">
        <f>D10*B10*C10</f>
        <v>31.98</v>
      </c>
    </row>
    <row r="11" spans="1:7">
      <c r="A11" s="492"/>
      <c r="B11" s="491"/>
      <c r="C11" s="491"/>
      <c r="D11" s="491"/>
      <c r="E11" s="491"/>
      <c r="F11" s="492"/>
      <c r="G11" s="491">
        <f>SUM(G10:G10)</f>
        <v>31.98</v>
      </c>
    </row>
    <row r="12" spans="1:7">
      <c r="A12" s="491"/>
      <c r="B12" s="491"/>
      <c r="C12" s="491"/>
      <c r="D12" s="491"/>
      <c r="E12" s="491"/>
      <c r="F12" s="491"/>
      <c r="G12" s="491"/>
    </row>
    <row r="13" spans="1:7">
      <c r="A13" s="490" t="s">
        <v>1425</v>
      </c>
      <c r="B13" s="491" t="s">
        <v>1418</v>
      </c>
      <c r="C13" s="491" t="s">
        <v>1495</v>
      </c>
      <c r="D13" s="491" t="s">
        <v>1417</v>
      </c>
      <c r="E13" s="491"/>
      <c r="F13" s="491" t="s">
        <v>1416</v>
      </c>
      <c r="G13" s="491" t="s">
        <v>1057</v>
      </c>
    </row>
    <row r="14" spans="1:7">
      <c r="A14" s="492" t="s">
        <v>1447</v>
      </c>
      <c r="B14" s="492">
        <v>304.5</v>
      </c>
      <c r="C14" s="492">
        <v>0.1</v>
      </c>
      <c r="D14" s="491"/>
      <c r="F14" s="492">
        <v>1</v>
      </c>
      <c r="G14" s="492">
        <f>B14*C14*F14</f>
        <v>30.450000000000003</v>
      </c>
    </row>
    <row r="15" spans="1:7">
      <c r="A15" s="492" t="s">
        <v>1445</v>
      </c>
      <c r="B15" s="492">
        <v>260</v>
      </c>
      <c r="C15" s="492">
        <v>0.15</v>
      </c>
      <c r="D15" s="491"/>
      <c r="F15" s="492">
        <v>1</v>
      </c>
      <c r="G15" s="492">
        <f>B15*C15*F15</f>
        <v>39</v>
      </c>
    </row>
    <row r="16" spans="1:7">
      <c r="A16" s="492" t="s">
        <v>1446</v>
      </c>
      <c r="B16" s="492">
        <v>520</v>
      </c>
      <c r="C16" s="492">
        <v>0.1</v>
      </c>
      <c r="D16" s="491"/>
      <c r="F16" s="492">
        <v>1</v>
      </c>
      <c r="G16" s="492">
        <f>B16*C16*F16</f>
        <v>52</v>
      </c>
    </row>
    <row r="17" spans="1:7">
      <c r="A17" s="492" t="s">
        <v>1483</v>
      </c>
      <c r="B17" s="492">
        <v>237.096</v>
      </c>
      <c r="C17" s="492">
        <v>0.05</v>
      </c>
      <c r="D17" s="491"/>
      <c r="F17" s="492">
        <v>1</v>
      </c>
      <c r="G17" s="492">
        <f t="shared" ref="G17:G19" si="0">B17*C17*F17</f>
        <v>11.854800000000001</v>
      </c>
    </row>
    <row r="18" spans="1:7">
      <c r="A18" s="492" t="s">
        <v>1484</v>
      </c>
      <c r="B18" s="492">
        <v>261.60000000000002</v>
      </c>
      <c r="C18" s="492">
        <v>0.05</v>
      </c>
      <c r="D18" s="491"/>
      <c r="F18" s="492">
        <v>1</v>
      </c>
      <c r="G18" s="492">
        <f t="shared" si="0"/>
        <v>13.080000000000002</v>
      </c>
    </row>
    <row r="19" spans="1:7">
      <c r="A19" s="492" t="s">
        <v>1485</v>
      </c>
      <c r="B19" s="492">
        <v>141.38</v>
      </c>
      <c r="C19" s="492">
        <v>0.05</v>
      </c>
      <c r="D19" s="491"/>
      <c r="F19" s="492">
        <v>1</v>
      </c>
      <c r="G19" s="492">
        <f t="shared" si="0"/>
        <v>7.069</v>
      </c>
    </row>
    <row r="20" spans="1:7">
      <c r="A20" s="492" t="s">
        <v>1486</v>
      </c>
      <c r="C20" s="492"/>
      <c r="D20" s="492">
        <v>45.03</v>
      </c>
      <c r="F20" s="492">
        <v>1</v>
      </c>
      <c r="G20" s="492">
        <f>D20*F20</f>
        <v>45.03</v>
      </c>
    </row>
    <row r="21" spans="1:7">
      <c r="A21" s="492"/>
      <c r="B21" s="491"/>
      <c r="C21" s="492"/>
      <c r="D21" s="491"/>
      <c r="E21" s="491"/>
      <c r="F21" s="492"/>
      <c r="G21" s="491">
        <f>SUM(G14:G20)</f>
        <v>198.4838</v>
      </c>
    </row>
    <row r="22" spans="1:7">
      <c r="A22" s="491"/>
      <c r="B22" s="491"/>
      <c r="C22" s="491"/>
      <c r="D22" s="491"/>
      <c r="E22" s="491"/>
      <c r="F22" s="491"/>
      <c r="G22" s="491"/>
    </row>
    <row r="23" spans="1:7">
      <c r="A23" s="490" t="s">
        <v>1426</v>
      </c>
      <c r="B23" s="491" t="s">
        <v>1414</v>
      </c>
      <c r="C23" s="491" t="s">
        <v>1096</v>
      </c>
      <c r="D23" s="491"/>
      <c r="E23" s="491"/>
      <c r="F23" s="491" t="s">
        <v>1416</v>
      </c>
      <c r="G23" s="491" t="s">
        <v>1057</v>
      </c>
    </row>
    <row r="24" spans="1:7">
      <c r="A24" s="491" t="s">
        <v>1493</v>
      </c>
      <c r="B24" s="492"/>
      <c r="C24" s="492"/>
      <c r="D24" s="492"/>
      <c r="E24" s="492"/>
      <c r="F24" s="492"/>
      <c r="G24" s="492"/>
    </row>
    <row r="25" spans="1:7">
      <c r="A25" s="505" t="s">
        <v>1487</v>
      </c>
      <c r="B25" s="492">
        <v>4</v>
      </c>
      <c r="C25" s="492">
        <v>0.8</v>
      </c>
      <c r="D25" s="492"/>
      <c r="E25" s="492"/>
      <c r="F25" s="506">
        <v>3</v>
      </c>
      <c r="G25" s="492">
        <f>B25*C25*F25</f>
        <v>9.6000000000000014</v>
      </c>
    </row>
    <row r="26" spans="1:7">
      <c r="A26" s="505" t="s">
        <v>1488</v>
      </c>
      <c r="B26" s="492">
        <v>3</v>
      </c>
      <c r="C26" s="492">
        <v>0.8</v>
      </c>
      <c r="D26" s="492"/>
      <c r="E26" s="492"/>
      <c r="F26" s="506">
        <v>2</v>
      </c>
      <c r="G26" s="492">
        <f t="shared" ref="G26:G34" si="1">B26*C26*F26</f>
        <v>4.8000000000000007</v>
      </c>
    </row>
    <row r="27" spans="1:7">
      <c r="A27" s="505" t="s">
        <v>1490</v>
      </c>
      <c r="B27" s="492">
        <v>1</v>
      </c>
      <c r="C27" s="492">
        <v>0.8</v>
      </c>
      <c r="D27" s="492"/>
      <c r="E27" s="492"/>
      <c r="F27" s="506">
        <v>4</v>
      </c>
      <c r="G27" s="492">
        <f t="shared" si="1"/>
        <v>3.2</v>
      </c>
    </row>
    <row r="28" spans="1:7">
      <c r="A28" s="505" t="s">
        <v>1491</v>
      </c>
      <c r="B28" s="492">
        <v>1.8</v>
      </c>
      <c r="C28" s="492">
        <v>0.8</v>
      </c>
      <c r="D28" s="492"/>
      <c r="E28" s="492"/>
      <c r="F28" s="506">
        <v>3</v>
      </c>
      <c r="G28" s="492">
        <f t="shared" si="1"/>
        <v>4.32</v>
      </c>
    </row>
    <row r="29" spans="1:7">
      <c r="A29" s="505" t="s">
        <v>1492</v>
      </c>
      <c r="B29" s="492">
        <v>0.6</v>
      </c>
      <c r="C29" s="492">
        <v>1.8</v>
      </c>
      <c r="D29" s="492"/>
      <c r="E29" s="492"/>
      <c r="F29" s="506">
        <v>5</v>
      </c>
      <c r="G29" s="492">
        <f t="shared" si="1"/>
        <v>5.4</v>
      </c>
    </row>
    <row r="30" spans="1:7">
      <c r="A30" s="505" t="s">
        <v>1467</v>
      </c>
      <c r="B30" s="507">
        <v>0.8</v>
      </c>
      <c r="C30" s="507">
        <v>2.1</v>
      </c>
      <c r="D30" s="492"/>
      <c r="E30" s="492"/>
      <c r="F30" s="506">
        <v>13</v>
      </c>
      <c r="G30" s="492">
        <f t="shared" si="1"/>
        <v>21.840000000000003</v>
      </c>
    </row>
    <row r="31" spans="1:7">
      <c r="A31" s="491" t="s">
        <v>1494</v>
      </c>
      <c r="B31" s="492"/>
      <c r="C31" s="492"/>
    </row>
    <row r="32" spans="1:7">
      <c r="A32" s="505" t="s">
        <v>1487</v>
      </c>
      <c r="B32" s="492">
        <v>4</v>
      </c>
      <c r="C32" s="492">
        <v>0.8</v>
      </c>
      <c r="D32" s="492"/>
      <c r="E32" s="492"/>
      <c r="F32" s="506">
        <v>2</v>
      </c>
      <c r="G32" s="492">
        <f t="shared" si="1"/>
        <v>6.4</v>
      </c>
    </row>
    <row r="33" spans="1:7">
      <c r="A33" s="505" t="s">
        <v>1490</v>
      </c>
      <c r="B33" s="492">
        <v>1</v>
      </c>
      <c r="C33" s="492">
        <v>0.8</v>
      </c>
      <c r="D33" s="492"/>
      <c r="E33" s="492"/>
      <c r="F33" s="506">
        <v>2</v>
      </c>
      <c r="G33" s="492">
        <f t="shared" si="1"/>
        <v>1.6</v>
      </c>
    </row>
    <row r="34" spans="1:7">
      <c r="A34" s="505" t="s">
        <v>1489</v>
      </c>
      <c r="B34" s="492">
        <v>1.2</v>
      </c>
      <c r="C34" s="492">
        <v>0.8</v>
      </c>
      <c r="D34" s="492"/>
      <c r="E34" s="492"/>
      <c r="F34" s="506">
        <v>2</v>
      </c>
      <c r="G34" s="492">
        <f t="shared" si="1"/>
        <v>1.92</v>
      </c>
    </row>
    <row r="35" spans="1:7">
      <c r="A35" s="505" t="s">
        <v>1491</v>
      </c>
      <c r="B35" s="492">
        <v>1.8</v>
      </c>
      <c r="C35" s="492">
        <v>0.8</v>
      </c>
      <c r="D35" s="492"/>
      <c r="E35" s="492"/>
      <c r="F35" s="506">
        <v>1</v>
      </c>
      <c r="G35" s="492">
        <f t="shared" ref="G35" si="2">B35*C35*F35</f>
        <v>1.4400000000000002</v>
      </c>
    </row>
    <row r="36" spans="1:7">
      <c r="A36" s="505" t="s">
        <v>1467</v>
      </c>
      <c r="B36" s="507">
        <v>0.8</v>
      </c>
      <c r="C36" s="507">
        <v>2.1</v>
      </c>
      <c r="D36" s="492"/>
      <c r="E36" s="492"/>
      <c r="F36" s="506">
        <v>4</v>
      </c>
      <c r="G36" s="492">
        <f>B36*C36*F36</f>
        <v>6.7200000000000006</v>
      </c>
    </row>
    <row r="37" spans="1:7">
      <c r="A37" s="505" t="s">
        <v>1492</v>
      </c>
      <c r="B37" s="492">
        <v>0.6</v>
      </c>
      <c r="C37" s="492">
        <v>1.8</v>
      </c>
      <c r="D37" s="492"/>
      <c r="E37" s="492"/>
      <c r="F37" s="506">
        <v>2</v>
      </c>
      <c r="G37" s="492">
        <f>B37*C37*F37</f>
        <v>2.16</v>
      </c>
    </row>
    <row r="38" spans="1:7">
      <c r="G38" s="491">
        <f>SUM(G25:G37)</f>
        <v>69.400000000000006</v>
      </c>
    </row>
    <row r="39" spans="1:7">
      <c r="A39" s="492"/>
      <c r="B39" s="491"/>
      <c r="C39" s="491"/>
      <c r="D39" s="491"/>
      <c r="E39" s="491"/>
      <c r="F39" s="492"/>
    </row>
    <row r="40" spans="1:7">
      <c r="A40" s="490" t="s">
        <v>1469</v>
      </c>
      <c r="B40" s="491" t="s">
        <v>1418</v>
      </c>
      <c r="C40" s="491"/>
      <c r="D40" s="491"/>
      <c r="E40" s="491"/>
      <c r="F40" s="491" t="s">
        <v>1416</v>
      </c>
      <c r="G40" s="491" t="s">
        <v>1057</v>
      </c>
    </row>
    <row r="41" spans="1:7">
      <c r="A41" s="505" t="s">
        <v>1475</v>
      </c>
      <c r="B41" s="492">
        <v>21.24</v>
      </c>
      <c r="C41" s="492"/>
      <c r="D41" s="492"/>
      <c r="E41" s="492"/>
      <c r="F41" s="492">
        <v>1</v>
      </c>
      <c r="G41" s="492">
        <f>B41*F41</f>
        <v>21.24</v>
      </c>
    </row>
    <row r="42" spans="1:7">
      <c r="A42" s="505" t="s">
        <v>1476</v>
      </c>
      <c r="B42" s="492">
        <v>30.14</v>
      </c>
      <c r="C42" s="492"/>
      <c r="D42" s="492"/>
      <c r="E42" s="492"/>
      <c r="F42" s="492">
        <v>1</v>
      </c>
      <c r="G42" s="492">
        <f t="shared" ref="G42:G47" si="3">B42*F42</f>
        <v>30.14</v>
      </c>
    </row>
    <row r="43" spans="1:7">
      <c r="A43" s="505" t="s">
        <v>1421</v>
      </c>
      <c r="B43" s="492">
        <v>24</v>
      </c>
      <c r="C43" s="492"/>
      <c r="D43" s="492"/>
      <c r="E43" s="492"/>
      <c r="F43" s="492">
        <v>1</v>
      </c>
      <c r="G43" s="492">
        <f t="shared" si="3"/>
        <v>24</v>
      </c>
    </row>
    <row r="44" spans="1:7">
      <c r="A44" s="505" t="s">
        <v>1477</v>
      </c>
      <c r="B44" s="492">
        <v>20.8</v>
      </c>
      <c r="C44" s="492"/>
      <c r="D44" s="492"/>
      <c r="E44" s="492"/>
      <c r="F44" s="492">
        <v>1</v>
      </c>
      <c r="G44" s="492">
        <f t="shared" si="3"/>
        <v>20.8</v>
      </c>
    </row>
    <row r="45" spans="1:7">
      <c r="A45" s="505" t="s">
        <v>1478</v>
      </c>
      <c r="B45" s="492">
        <v>8</v>
      </c>
      <c r="C45" s="492"/>
      <c r="D45" s="492"/>
      <c r="E45" s="492"/>
      <c r="F45" s="492">
        <v>1</v>
      </c>
      <c r="G45" s="492">
        <f t="shared" si="3"/>
        <v>8</v>
      </c>
    </row>
    <row r="46" spans="1:7">
      <c r="A46" s="505" t="s">
        <v>1479</v>
      </c>
      <c r="B46" s="492">
        <v>16</v>
      </c>
      <c r="C46" s="492"/>
      <c r="D46" s="492"/>
      <c r="E46" s="492"/>
      <c r="F46" s="492">
        <v>1</v>
      </c>
      <c r="G46" s="492">
        <f t="shared" si="3"/>
        <v>16</v>
      </c>
    </row>
    <row r="47" spans="1:7">
      <c r="A47" s="505" t="s">
        <v>1480</v>
      </c>
      <c r="B47" s="492">
        <v>5.2</v>
      </c>
      <c r="C47" s="492"/>
      <c r="D47" s="492"/>
      <c r="E47" s="492"/>
      <c r="F47" s="492">
        <v>1</v>
      </c>
      <c r="G47" s="492">
        <f t="shared" si="3"/>
        <v>5.2</v>
      </c>
    </row>
    <row r="48" spans="1:7">
      <c r="A48" s="505" t="s">
        <v>1497</v>
      </c>
      <c r="B48" s="492">
        <v>16</v>
      </c>
      <c r="C48" s="492"/>
      <c r="D48" s="492"/>
      <c r="E48" s="492"/>
      <c r="F48" s="492">
        <v>1</v>
      </c>
      <c r="G48" s="492">
        <f t="shared" ref="G48" si="4">B48*F48</f>
        <v>16</v>
      </c>
    </row>
    <row r="49" spans="1:7">
      <c r="A49" s="505"/>
      <c r="B49" s="492"/>
      <c r="C49" s="492"/>
      <c r="D49" s="492"/>
      <c r="E49" s="492"/>
      <c r="F49" s="492"/>
      <c r="G49" s="491">
        <f>SUM(G41:G48)</f>
        <v>141.38</v>
      </c>
    </row>
    <row r="50" spans="1:7">
      <c r="A50" s="505"/>
      <c r="B50" s="492"/>
      <c r="C50" s="492"/>
      <c r="D50" s="492"/>
      <c r="E50" s="492"/>
    </row>
    <row r="51" spans="1:7">
      <c r="A51" s="490" t="s">
        <v>1443</v>
      </c>
      <c r="B51" s="491" t="s">
        <v>1418</v>
      </c>
      <c r="C51" s="491"/>
      <c r="D51" s="491"/>
      <c r="E51" s="491"/>
      <c r="F51" s="491" t="s">
        <v>1416</v>
      </c>
      <c r="G51" s="491" t="s">
        <v>1057</v>
      </c>
    </row>
    <row r="52" spans="1:7">
      <c r="A52" s="505" t="s">
        <v>1547</v>
      </c>
      <c r="B52" s="492">
        <v>241.74</v>
      </c>
      <c r="C52" s="492"/>
      <c r="D52" s="492"/>
      <c r="E52" s="492"/>
      <c r="F52" s="492">
        <v>1</v>
      </c>
      <c r="G52" s="492">
        <f>B52*F52</f>
        <v>241.74</v>
      </c>
    </row>
    <row r="53" spans="1:7">
      <c r="A53" s="492"/>
      <c r="B53" s="491"/>
      <c r="C53" s="491"/>
      <c r="D53" s="491"/>
      <c r="E53" s="491"/>
      <c r="F53" s="492"/>
      <c r="G53" s="491">
        <f>SUM(G52:G52)</f>
        <v>241.74</v>
      </c>
    </row>
    <row r="54" spans="1:7">
      <c r="A54" s="492"/>
      <c r="B54" s="491"/>
      <c r="C54" s="491"/>
      <c r="D54" s="491"/>
      <c r="E54" s="491"/>
      <c r="F54" s="492"/>
      <c r="G54" s="491"/>
    </row>
    <row r="55" spans="1:7">
      <c r="A55" s="490" t="s">
        <v>1427</v>
      </c>
      <c r="B55" s="491" t="s">
        <v>1418</v>
      </c>
      <c r="C55" s="491"/>
      <c r="D55" s="491"/>
      <c r="E55" s="491"/>
      <c r="F55" s="491" t="s">
        <v>1416</v>
      </c>
      <c r="G55" s="491" t="s">
        <v>1057</v>
      </c>
    </row>
    <row r="56" spans="1:7">
      <c r="A56" s="505" t="s">
        <v>1514</v>
      </c>
      <c r="B56" s="492">
        <v>170.35</v>
      </c>
      <c r="C56" s="491"/>
      <c r="D56" s="491"/>
      <c r="E56" s="491"/>
      <c r="F56" s="492">
        <v>1</v>
      </c>
      <c r="G56" s="492">
        <f>B56*F56</f>
        <v>170.35</v>
      </c>
    </row>
    <row r="57" spans="1:7">
      <c r="A57" s="505"/>
      <c r="B57" s="491"/>
      <c r="C57" s="491"/>
      <c r="D57" s="491"/>
      <c r="E57" s="491"/>
      <c r="F57" s="492"/>
      <c r="G57" s="491">
        <f>SUM(G56:G56)</f>
        <v>170.35</v>
      </c>
    </row>
    <row r="58" spans="1:7">
      <c r="A58" s="492"/>
      <c r="B58" s="491"/>
      <c r="C58" s="491"/>
      <c r="D58" s="491"/>
      <c r="E58" s="491"/>
      <c r="F58" s="492"/>
      <c r="G58" s="492"/>
    </row>
    <row r="59" spans="1:7">
      <c r="A59" s="490" t="s">
        <v>1428</v>
      </c>
      <c r="B59" s="491" t="s">
        <v>1418</v>
      </c>
      <c r="C59" s="491"/>
      <c r="D59" s="491"/>
      <c r="E59" s="491"/>
      <c r="F59" s="491" t="s">
        <v>1416</v>
      </c>
      <c r="G59" s="491" t="s">
        <v>1057</v>
      </c>
    </row>
    <row r="60" spans="1:7">
      <c r="A60" s="492" t="s">
        <v>1423</v>
      </c>
      <c r="B60" s="492">
        <f>B6</f>
        <v>520</v>
      </c>
      <c r="C60" s="492"/>
      <c r="D60" s="492"/>
      <c r="E60" s="492"/>
      <c r="F60" s="492">
        <v>1</v>
      </c>
      <c r="G60" s="492">
        <f>B60*F60</f>
        <v>520</v>
      </c>
    </row>
    <row r="61" spans="1:7">
      <c r="A61" s="492"/>
      <c r="B61" s="491"/>
      <c r="C61" s="491"/>
      <c r="D61" s="491"/>
      <c r="E61" s="491"/>
      <c r="F61" s="492"/>
      <c r="G61" s="491">
        <f>SUM(G60:G60)</f>
        <v>520</v>
      </c>
    </row>
    <row r="62" spans="1:7">
      <c r="A62" s="492"/>
      <c r="B62" s="491"/>
      <c r="C62" s="491"/>
      <c r="D62" s="491"/>
      <c r="E62" s="491"/>
      <c r="F62" s="492"/>
      <c r="G62" s="491"/>
    </row>
    <row r="63" spans="1:7">
      <c r="A63" s="490" t="s">
        <v>1444</v>
      </c>
      <c r="B63" s="491" t="s">
        <v>1419</v>
      </c>
      <c r="C63" s="491" t="s">
        <v>1096</v>
      </c>
      <c r="D63" s="491"/>
      <c r="E63" s="491"/>
      <c r="F63" s="491" t="s">
        <v>1416</v>
      </c>
      <c r="G63" s="491" t="s">
        <v>1057</v>
      </c>
    </row>
    <row r="64" spans="1:7">
      <c r="A64" s="505" t="s">
        <v>1475</v>
      </c>
      <c r="B64" s="492">
        <f>8.75+11.2</f>
        <v>19.95</v>
      </c>
      <c r="C64" s="492">
        <v>3</v>
      </c>
      <c r="D64" s="492"/>
      <c r="E64" s="492"/>
      <c r="F64" s="492">
        <v>1</v>
      </c>
      <c r="G64" s="492">
        <f t="shared" ref="G64:G66" si="5">B64*C64</f>
        <v>59.849999999999994</v>
      </c>
    </row>
    <row r="65" spans="1:7">
      <c r="A65" s="505" t="s">
        <v>1476</v>
      </c>
      <c r="B65" s="492">
        <f>8.75+11.2</f>
        <v>19.95</v>
      </c>
      <c r="C65" s="492">
        <v>3</v>
      </c>
      <c r="D65" s="492"/>
      <c r="E65" s="492"/>
      <c r="F65" s="492">
        <v>1</v>
      </c>
      <c r="G65" s="492">
        <f t="shared" si="5"/>
        <v>59.849999999999994</v>
      </c>
    </row>
    <row r="66" spans="1:7">
      <c r="A66" s="505" t="s">
        <v>1421</v>
      </c>
      <c r="B66" s="492">
        <v>16</v>
      </c>
      <c r="C66" s="492">
        <v>3</v>
      </c>
      <c r="D66" s="492"/>
      <c r="E66" s="492"/>
      <c r="F66" s="492">
        <v>1</v>
      </c>
      <c r="G66" s="492">
        <f t="shared" si="5"/>
        <v>48</v>
      </c>
    </row>
    <row r="67" spans="1:7">
      <c r="A67" s="505" t="s">
        <v>1480</v>
      </c>
      <c r="B67" s="492">
        <v>31.3</v>
      </c>
      <c r="C67" s="492">
        <v>3</v>
      </c>
      <c r="D67" s="492"/>
      <c r="E67" s="492"/>
      <c r="F67" s="492">
        <v>1</v>
      </c>
      <c r="G67" s="492">
        <f>B67*C67</f>
        <v>93.9</v>
      </c>
    </row>
    <row r="68" spans="1:7">
      <c r="A68" s="505"/>
      <c r="B68" s="492"/>
      <c r="C68" s="492"/>
      <c r="D68" s="492"/>
      <c r="E68" s="492"/>
      <c r="F68" s="492"/>
      <c r="G68" s="491">
        <f>SUM(G64:G67)</f>
        <v>261.60000000000002</v>
      </c>
    </row>
    <row r="69" spans="1:7">
      <c r="A69" s="492"/>
      <c r="B69" s="491"/>
      <c r="C69" s="491"/>
      <c r="D69" s="491"/>
      <c r="E69" s="491"/>
      <c r="F69" s="492"/>
    </row>
    <row r="70" spans="1:7">
      <c r="A70" s="490" t="s">
        <v>1464</v>
      </c>
      <c r="B70" s="491" t="s">
        <v>1418</v>
      </c>
      <c r="C70" s="491"/>
      <c r="D70" s="491"/>
      <c r="E70" s="491"/>
      <c r="F70" s="491" t="s">
        <v>1416</v>
      </c>
      <c r="G70" s="491" t="s">
        <v>1057</v>
      </c>
    </row>
    <row r="71" spans="1:7">
      <c r="A71" s="505" t="s">
        <v>1465</v>
      </c>
      <c r="B71" s="492">
        <v>125.38</v>
      </c>
      <c r="C71" s="492"/>
      <c r="D71" s="492"/>
      <c r="E71" s="492"/>
      <c r="F71" s="492">
        <v>1</v>
      </c>
      <c r="G71" s="492">
        <f>B71*F71</f>
        <v>125.38</v>
      </c>
    </row>
    <row r="72" spans="1:7">
      <c r="A72" s="492"/>
      <c r="B72" s="491"/>
      <c r="C72" s="491"/>
      <c r="D72" s="491"/>
      <c r="E72" s="491"/>
      <c r="F72" s="492"/>
      <c r="G72" s="491">
        <f>SUM(G71:G71)</f>
        <v>125.38</v>
      </c>
    </row>
    <row r="73" spans="1:7">
      <c r="A73" s="492"/>
      <c r="B73" s="491"/>
      <c r="C73" s="491"/>
      <c r="D73" s="491"/>
      <c r="E73" s="491"/>
      <c r="F73" s="492"/>
    </row>
    <row r="74" spans="1:7">
      <c r="A74" s="490" t="s">
        <v>1468</v>
      </c>
      <c r="B74" s="491" t="s">
        <v>1419</v>
      </c>
      <c r="C74" s="491" t="s">
        <v>1096</v>
      </c>
      <c r="D74" s="491"/>
      <c r="E74" s="491"/>
      <c r="F74" s="491" t="s">
        <v>1416</v>
      </c>
      <c r="G74" s="491" t="s">
        <v>1057</v>
      </c>
    </row>
    <row r="75" spans="1:7">
      <c r="A75" s="505" t="s">
        <v>1475</v>
      </c>
      <c r="B75" s="492">
        <v>43.22</v>
      </c>
      <c r="C75" s="492">
        <v>1.8</v>
      </c>
      <c r="D75" s="492"/>
      <c r="E75" s="492"/>
      <c r="F75" s="492">
        <v>1</v>
      </c>
      <c r="G75" s="492">
        <f>B75*C75</f>
        <v>77.796000000000006</v>
      </c>
    </row>
    <row r="76" spans="1:7">
      <c r="A76" s="505" t="s">
        <v>1476</v>
      </c>
      <c r="B76" s="492">
        <v>59.4</v>
      </c>
      <c r="C76" s="492">
        <v>1.8</v>
      </c>
      <c r="D76" s="492"/>
      <c r="E76" s="492"/>
      <c r="F76" s="492">
        <v>1</v>
      </c>
      <c r="G76" s="492">
        <f t="shared" ref="G76:G78" si="6">B76*C76</f>
        <v>106.92</v>
      </c>
    </row>
    <row r="77" spans="1:7">
      <c r="A77" s="505" t="s">
        <v>1421</v>
      </c>
      <c r="B77" s="492">
        <v>16</v>
      </c>
      <c r="C77" s="492">
        <v>1.8</v>
      </c>
      <c r="D77" s="492"/>
      <c r="E77" s="492"/>
      <c r="F77" s="492">
        <v>1</v>
      </c>
      <c r="G77" s="492">
        <f t="shared" si="6"/>
        <v>28.8</v>
      </c>
    </row>
    <row r="78" spans="1:7">
      <c r="A78" s="505" t="s">
        <v>1480</v>
      </c>
      <c r="B78" s="492">
        <v>13.1</v>
      </c>
      <c r="C78" s="492">
        <v>1.8</v>
      </c>
      <c r="D78" s="492"/>
      <c r="E78" s="492"/>
      <c r="F78" s="492">
        <v>1</v>
      </c>
      <c r="G78" s="492">
        <f t="shared" si="6"/>
        <v>23.58</v>
      </c>
    </row>
    <row r="79" spans="1:7">
      <c r="A79" s="505"/>
      <c r="B79" s="492"/>
      <c r="C79" s="492"/>
      <c r="D79" s="492"/>
      <c r="E79" s="492"/>
      <c r="F79" s="492"/>
      <c r="G79" s="491">
        <f>SUM(G75:G78)</f>
        <v>237.096</v>
      </c>
    </row>
    <row r="80" spans="1:7">
      <c r="A80" s="505"/>
      <c r="B80" s="492"/>
      <c r="C80" s="492"/>
      <c r="D80" s="492"/>
      <c r="E80" s="492"/>
      <c r="F80" s="492"/>
      <c r="G80" s="492"/>
    </row>
    <row r="81" spans="1:7" s="494" customFormat="1">
      <c r="A81" s="493" t="s">
        <v>1537</v>
      </c>
      <c r="B81" s="493" t="s">
        <v>1414</v>
      </c>
      <c r="C81" s="493" t="s">
        <v>1415</v>
      </c>
      <c r="D81" s="493" t="s">
        <v>1096</v>
      </c>
      <c r="E81" s="493"/>
      <c r="F81" s="493" t="s">
        <v>1416</v>
      </c>
      <c r="G81" s="493" t="s">
        <v>1057</v>
      </c>
    </row>
    <row r="82" spans="1:7" s="494" customFormat="1">
      <c r="A82" s="495" t="s">
        <v>1543</v>
      </c>
      <c r="B82" s="495">
        <v>0.6</v>
      </c>
      <c r="C82" s="495">
        <v>0.6</v>
      </c>
      <c r="D82" s="495">
        <v>1</v>
      </c>
      <c r="E82" s="495"/>
      <c r="F82" s="495">
        <v>12</v>
      </c>
      <c r="G82" s="495">
        <f>B82*C82*D82*F82</f>
        <v>4.32</v>
      </c>
    </row>
    <row r="83" spans="1:7" s="494" customFormat="1">
      <c r="A83" s="495"/>
      <c r="B83" s="495"/>
      <c r="C83" s="495"/>
      <c r="D83" s="495"/>
      <c r="E83" s="495"/>
      <c r="F83" s="495"/>
      <c r="G83" s="493">
        <f>SUM(G82:G82)</f>
        <v>4.32</v>
      </c>
    </row>
    <row r="84" spans="1:7" s="494" customFormat="1">
      <c r="A84" s="496"/>
      <c r="B84" s="496"/>
      <c r="C84" s="496"/>
      <c r="D84" s="496"/>
      <c r="E84" s="496"/>
      <c r="F84" s="496"/>
      <c r="G84" s="496"/>
    </row>
    <row r="85" spans="1:7" s="494" customFormat="1">
      <c r="A85" s="493" t="s">
        <v>1538</v>
      </c>
      <c r="B85" s="493" t="s">
        <v>1417</v>
      </c>
      <c r="C85" s="493"/>
      <c r="D85" s="493"/>
      <c r="E85" s="493"/>
      <c r="F85" s="493"/>
      <c r="G85" s="493" t="s">
        <v>1057</v>
      </c>
    </row>
    <row r="86" spans="1:7" s="494" customFormat="1">
      <c r="A86" s="495" t="s">
        <v>1537</v>
      </c>
      <c r="B86" s="495">
        <f>G83</f>
        <v>4.32</v>
      </c>
      <c r="C86" s="495"/>
      <c r="D86" s="495"/>
      <c r="E86" s="495"/>
      <c r="F86" s="495"/>
      <c r="G86" s="495">
        <f>B86</f>
        <v>4.32</v>
      </c>
    </row>
    <row r="87" spans="1:7" s="494" customFormat="1">
      <c r="A87" s="495" t="s">
        <v>1539</v>
      </c>
      <c r="B87" s="495">
        <f>-G92</f>
        <v>-1.7279999999999998</v>
      </c>
      <c r="C87" s="495"/>
      <c r="D87" s="495"/>
      <c r="E87" s="495"/>
      <c r="F87" s="495"/>
      <c r="G87" s="495">
        <f>B87</f>
        <v>-1.7279999999999998</v>
      </c>
    </row>
    <row r="88" spans="1:7" s="494" customFormat="1">
      <c r="A88" s="495"/>
      <c r="B88" s="495"/>
      <c r="C88" s="495"/>
      <c r="D88" s="495"/>
      <c r="E88" s="495"/>
      <c r="F88" s="495"/>
      <c r="G88" s="493">
        <f>SUM(G86:G87)</f>
        <v>2.5920000000000005</v>
      </c>
    </row>
    <row r="89" spans="1:7" s="494" customFormat="1">
      <c r="A89" s="508"/>
      <c r="B89" s="508"/>
      <c r="C89" s="508"/>
      <c r="D89" s="508"/>
      <c r="E89" s="508"/>
      <c r="F89" s="508"/>
      <c r="G89" s="508"/>
    </row>
    <row r="90" spans="1:7" s="494" customFormat="1">
      <c r="A90" s="493" t="s">
        <v>1539</v>
      </c>
      <c r="B90" s="493" t="s">
        <v>1414</v>
      </c>
      <c r="C90" s="493" t="s">
        <v>1415</v>
      </c>
      <c r="D90" s="493" t="s">
        <v>1096</v>
      </c>
      <c r="E90" s="493"/>
      <c r="F90" s="493" t="s">
        <v>1416</v>
      </c>
      <c r="G90" s="493" t="s">
        <v>1057</v>
      </c>
    </row>
    <row r="91" spans="1:7" s="494" customFormat="1">
      <c r="A91" s="495" t="s">
        <v>1541</v>
      </c>
      <c r="B91" s="495">
        <v>0.6</v>
      </c>
      <c r="C91" s="495">
        <v>0.6</v>
      </c>
      <c r="D91" s="495">
        <v>0.4</v>
      </c>
      <c r="E91" s="495"/>
      <c r="F91" s="495">
        <v>12</v>
      </c>
      <c r="G91" s="495">
        <f>B91*C91*D91*F91</f>
        <v>1.7279999999999998</v>
      </c>
    </row>
    <row r="92" spans="1:7" s="494" customFormat="1">
      <c r="A92" s="495"/>
      <c r="B92" s="495"/>
      <c r="C92" s="495"/>
      <c r="D92" s="495"/>
      <c r="E92" s="495"/>
      <c r="F92" s="495"/>
      <c r="G92" s="493">
        <f>SUM(G91:G91)</f>
        <v>1.7279999999999998</v>
      </c>
    </row>
    <row r="93" spans="1:7" s="494" customFormat="1">
      <c r="A93" s="508"/>
      <c r="B93" s="508"/>
      <c r="C93" s="508"/>
      <c r="D93" s="508"/>
      <c r="E93" s="508"/>
      <c r="F93" s="508"/>
      <c r="G93" s="508"/>
    </row>
    <row r="94" spans="1:7" s="494" customFormat="1">
      <c r="A94" s="490" t="s">
        <v>1510</v>
      </c>
      <c r="B94" s="491" t="s">
        <v>1103</v>
      </c>
      <c r="C94" s="491"/>
      <c r="D94" s="491"/>
      <c r="E94" s="491"/>
      <c r="F94" s="491" t="s">
        <v>1416</v>
      </c>
      <c r="G94" s="491" t="s">
        <v>1057</v>
      </c>
    </row>
    <row r="95" spans="1:7" s="494" customFormat="1">
      <c r="A95" s="492" t="s">
        <v>1511</v>
      </c>
      <c r="B95" s="492">
        <v>234</v>
      </c>
      <c r="C95" s="488"/>
      <c r="D95" s="492"/>
      <c r="E95" s="492"/>
      <c r="F95" s="492">
        <v>1</v>
      </c>
      <c r="G95" s="492">
        <f>B95*F95</f>
        <v>234</v>
      </c>
    </row>
    <row r="96" spans="1:7" s="494" customFormat="1">
      <c r="A96" s="492"/>
      <c r="B96" s="491"/>
      <c r="C96" s="491"/>
      <c r="D96" s="491"/>
      <c r="E96" s="491"/>
      <c r="F96" s="492"/>
      <c r="G96" s="491">
        <f>SUM(G95:G95)</f>
        <v>234</v>
      </c>
    </row>
    <row r="97" spans="1:7" s="494" customFormat="1">
      <c r="A97" s="508"/>
      <c r="B97" s="508"/>
      <c r="C97" s="508"/>
      <c r="D97" s="508"/>
      <c r="E97" s="508"/>
      <c r="F97" s="508"/>
      <c r="G97" s="508"/>
    </row>
    <row r="98" spans="1:7" s="494" customFormat="1">
      <c r="A98" s="490" t="s">
        <v>1086</v>
      </c>
      <c r="B98" s="491" t="s">
        <v>1415</v>
      </c>
      <c r="C98" s="491" t="s">
        <v>1414</v>
      </c>
      <c r="D98" s="491"/>
      <c r="E98" s="491"/>
      <c r="F98" s="491" t="s">
        <v>1416</v>
      </c>
      <c r="G98" s="491" t="s">
        <v>1057</v>
      </c>
    </row>
    <row r="99" spans="1:7" s="494" customFormat="1">
      <c r="A99" s="492" t="s">
        <v>1511</v>
      </c>
      <c r="B99" s="505">
        <f>0.55*2+0.2</f>
        <v>1.3</v>
      </c>
      <c r="C99" s="505">
        <f>7.8</f>
        <v>7.8</v>
      </c>
      <c r="D99" s="492"/>
      <c r="E99" s="492"/>
      <c r="F99" s="492">
        <v>1</v>
      </c>
      <c r="G99" s="492">
        <f>B99*C99*F99</f>
        <v>10.14</v>
      </c>
    </row>
    <row r="100" spans="1:7" s="494" customFormat="1">
      <c r="A100" s="492"/>
      <c r="B100" s="491"/>
      <c r="C100" s="491"/>
      <c r="D100" s="491"/>
      <c r="E100" s="491"/>
      <c r="F100" s="492"/>
      <c r="G100" s="491">
        <f>SUM(G99:G99)</f>
        <v>10.14</v>
      </c>
    </row>
    <row r="101" spans="1:7" s="494" customFormat="1">
      <c r="A101" s="508"/>
      <c r="B101" s="508"/>
      <c r="C101" s="508"/>
      <c r="D101" s="508"/>
      <c r="E101" s="508"/>
      <c r="F101" s="508"/>
      <c r="G101" s="508"/>
    </row>
    <row r="102" spans="1:7" s="494" customFormat="1">
      <c r="A102" s="490" t="s">
        <v>1512</v>
      </c>
      <c r="B102" s="491" t="s">
        <v>1415</v>
      </c>
      <c r="C102" s="491" t="s">
        <v>1414</v>
      </c>
      <c r="D102" s="491" t="s">
        <v>1418</v>
      </c>
      <c r="E102" s="491"/>
      <c r="F102" s="491" t="s">
        <v>1416</v>
      </c>
      <c r="G102" s="491" t="s">
        <v>1057</v>
      </c>
    </row>
    <row r="103" spans="1:7" s="494" customFormat="1">
      <c r="A103" s="492" t="s">
        <v>1511</v>
      </c>
      <c r="B103" s="492">
        <v>0.2</v>
      </c>
      <c r="C103" s="488">
        <v>7.8</v>
      </c>
      <c r="D103" s="492">
        <v>0.55000000000000004</v>
      </c>
      <c r="E103" s="492"/>
      <c r="F103" s="492">
        <v>1</v>
      </c>
      <c r="G103" s="492">
        <f>B103*C103*D103</f>
        <v>0.8580000000000001</v>
      </c>
    </row>
    <row r="104" spans="1:7" s="494" customFormat="1">
      <c r="A104" s="492"/>
      <c r="B104" s="491"/>
      <c r="C104" s="491"/>
      <c r="D104" s="491"/>
      <c r="E104" s="491"/>
      <c r="F104" s="492"/>
      <c r="G104" s="491">
        <f>SUM(G103:G103)</f>
        <v>0.8580000000000001</v>
      </c>
    </row>
    <row r="105" spans="1:7" s="494" customFormat="1">
      <c r="A105" s="508"/>
      <c r="B105" s="508"/>
      <c r="C105" s="508"/>
      <c r="D105" s="508"/>
      <c r="E105" s="508"/>
      <c r="F105" s="508"/>
      <c r="G105" s="508"/>
    </row>
    <row r="106" spans="1:7" s="494" customFormat="1">
      <c r="A106" s="493" t="s">
        <v>1540</v>
      </c>
      <c r="B106" s="493" t="s">
        <v>1414</v>
      </c>
      <c r="C106" s="493" t="s">
        <v>1495</v>
      </c>
      <c r="D106" s="493" t="s">
        <v>1096</v>
      </c>
      <c r="E106" s="493"/>
      <c r="F106" s="493" t="s">
        <v>1416</v>
      </c>
      <c r="G106" s="493" t="s">
        <v>1057</v>
      </c>
    </row>
    <row r="107" spans="1:7" s="494" customFormat="1">
      <c r="A107" s="495" t="s">
        <v>1542</v>
      </c>
      <c r="B107" s="495">
        <v>0.2</v>
      </c>
      <c r="C107" s="495">
        <v>0.2</v>
      </c>
      <c r="D107" s="495">
        <v>3.6</v>
      </c>
      <c r="E107" s="495"/>
      <c r="F107" s="495">
        <v>12</v>
      </c>
      <c r="G107" s="495">
        <f t="shared" ref="G107" si="7">B107*C107*D107*F107</f>
        <v>1.7280000000000006</v>
      </c>
    </row>
    <row r="108" spans="1:7" s="494" customFormat="1">
      <c r="A108" s="495"/>
      <c r="B108" s="495"/>
      <c r="C108" s="495"/>
      <c r="D108" s="495"/>
      <c r="E108" s="495"/>
      <c r="F108" s="495"/>
      <c r="G108" s="493">
        <f>SUM(G107:G107)</f>
        <v>1.7280000000000006</v>
      </c>
    </row>
    <row r="109" spans="1:7">
      <c r="A109" s="505"/>
      <c r="B109" s="492"/>
      <c r="C109" s="492"/>
      <c r="D109" s="492"/>
      <c r="E109" s="492"/>
      <c r="F109" s="492"/>
      <c r="G109" s="492"/>
    </row>
    <row r="110" spans="1:7">
      <c r="A110" s="490" t="s">
        <v>1499</v>
      </c>
      <c r="B110" s="491" t="s">
        <v>1419</v>
      </c>
      <c r="C110" s="491" t="s">
        <v>1096</v>
      </c>
      <c r="D110" s="491"/>
      <c r="E110" s="491"/>
      <c r="F110" s="491" t="s">
        <v>1416</v>
      </c>
      <c r="G110" s="491" t="s">
        <v>1057</v>
      </c>
    </row>
    <row r="111" spans="1:7">
      <c r="A111" s="497" t="s">
        <v>1448</v>
      </c>
      <c r="B111" s="492">
        <f>1.3+0.42</f>
        <v>1.72</v>
      </c>
      <c r="C111" s="492">
        <v>1.8</v>
      </c>
      <c r="D111" s="492"/>
      <c r="E111" s="492"/>
      <c r="F111" s="492">
        <v>20</v>
      </c>
      <c r="G111" s="492">
        <f t="shared" ref="G111" si="8">B111*C111*F111</f>
        <v>61.92</v>
      </c>
    </row>
    <row r="112" spans="1:7">
      <c r="A112" s="497"/>
      <c r="B112" s="492"/>
      <c r="C112" s="492"/>
      <c r="D112" s="492"/>
      <c r="E112" s="492"/>
      <c r="F112" s="492"/>
      <c r="G112" s="491">
        <f>SUM(G111:G111)</f>
        <v>61.92</v>
      </c>
    </row>
    <row r="113" spans="1:12">
      <c r="A113" s="497"/>
      <c r="B113" s="492"/>
      <c r="C113" s="492"/>
      <c r="D113" s="492"/>
      <c r="E113" s="492"/>
      <c r="F113" s="492"/>
      <c r="G113" s="491"/>
    </row>
    <row r="114" spans="1:12">
      <c r="A114" s="490" t="s">
        <v>1429</v>
      </c>
      <c r="B114" s="491" t="s">
        <v>1419</v>
      </c>
      <c r="C114" s="491" t="s">
        <v>1096</v>
      </c>
      <c r="D114" s="491" t="s">
        <v>1418</v>
      </c>
      <c r="E114" s="491"/>
      <c r="F114" s="491" t="s">
        <v>1416</v>
      </c>
      <c r="G114" s="491" t="s">
        <v>1057</v>
      </c>
    </row>
    <row r="115" spans="1:12">
      <c r="A115" s="497" t="s">
        <v>1448</v>
      </c>
      <c r="B115" s="492">
        <f>0.2*2+0.9*2+3.3*2+5</f>
        <v>13.8</v>
      </c>
      <c r="C115" s="492">
        <v>3</v>
      </c>
      <c r="D115" s="492"/>
      <c r="E115" s="492"/>
      <c r="F115" s="492">
        <v>1</v>
      </c>
      <c r="G115" s="492">
        <f t="shared" ref="G115" si="9">B115*C115*F115</f>
        <v>41.400000000000006</v>
      </c>
    </row>
    <row r="116" spans="1:12">
      <c r="A116" s="497" t="s">
        <v>1507</v>
      </c>
      <c r="B116" s="492"/>
      <c r="C116" s="492"/>
      <c r="D116" s="492">
        <f>4.94+6.83</f>
        <v>11.77</v>
      </c>
      <c r="E116" s="492"/>
      <c r="F116" s="492">
        <v>2</v>
      </c>
      <c r="G116" s="492">
        <f>D116*F116</f>
        <v>23.54</v>
      </c>
    </row>
    <row r="117" spans="1:12">
      <c r="A117" s="497"/>
      <c r="B117" s="492"/>
      <c r="C117" s="492"/>
      <c r="D117" s="492"/>
      <c r="E117" s="492"/>
      <c r="F117" s="492"/>
      <c r="G117" s="491">
        <f>SUM(G115:G116)</f>
        <v>64.94</v>
      </c>
    </row>
    <row r="118" spans="1:12">
      <c r="A118" s="497"/>
      <c r="B118" s="492"/>
      <c r="C118" s="492"/>
      <c r="D118" s="492"/>
      <c r="E118" s="492"/>
      <c r="F118" s="492"/>
      <c r="G118" s="492"/>
    </row>
    <row r="119" spans="1:12">
      <c r="A119" s="490" t="s">
        <v>1509</v>
      </c>
      <c r="B119" s="491" t="s">
        <v>1418</v>
      </c>
      <c r="C119" s="491"/>
      <c r="D119" s="491"/>
      <c r="E119" s="491"/>
      <c r="F119" s="491" t="s">
        <v>1416</v>
      </c>
      <c r="G119" s="491" t="s">
        <v>1057</v>
      </c>
      <c r="L119" s="498"/>
    </row>
    <row r="120" spans="1:12">
      <c r="A120" s="492" t="s">
        <v>1508</v>
      </c>
      <c r="B120" s="492">
        <v>12.3</v>
      </c>
      <c r="D120" s="492"/>
      <c r="E120" s="492"/>
      <c r="F120" s="492">
        <v>2</v>
      </c>
      <c r="G120" s="492">
        <f>B120*F120</f>
        <v>24.6</v>
      </c>
    </row>
    <row r="121" spans="1:12">
      <c r="A121" s="492"/>
      <c r="B121" s="491"/>
      <c r="C121" s="491"/>
      <c r="D121" s="491"/>
      <c r="E121" s="491"/>
      <c r="F121" s="492"/>
      <c r="G121" s="491">
        <f>SUM(G120:G120)</f>
        <v>24.6</v>
      </c>
    </row>
    <row r="122" spans="1:12">
      <c r="L122" s="498"/>
    </row>
    <row r="123" spans="1:12">
      <c r="A123" s="490" t="s">
        <v>1449</v>
      </c>
      <c r="B123" s="491" t="s">
        <v>1418</v>
      </c>
      <c r="C123" s="491"/>
      <c r="D123" s="491"/>
      <c r="E123" s="491"/>
      <c r="F123" s="491" t="s">
        <v>1416</v>
      </c>
      <c r="G123" s="491" t="s">
        <v>1057</v>
      </c>
      <c r="L123" s="498"/>
    </row>
    <row r="124" spans="1:12">
      <c r="A124" s="492" t="s">
        <v>1462</v>
      </c>
      <c r="B124" s="492">
        <f>B6</f>
        <v>520</v>
      </c>
      <c r="D124" s="492"/>
      <c r="E124" s="492"/>
      <c r="F124" s="492">
        <v>0.5</v>
      </c>
      <c r="G124" s="492">
        <f>B124*F124</f>
        <v>260</v>
      </c>
    </row>
    <row r="125" spans="1:12">
      <c r="A125" s="492"/>
      <c r="B125" s="491"/>
      <c r="C125" s="491"/>
      <c r="D125" s="491"/>
      <c r="E125" s="491"/>
      <c r="F125" s="492"/>
      <c r="G125" s="491">
        <f>SUM(G124:G124)</f>
        <v>260</v>
      </c>
    </row>
    <row r="126" spans="1:12">
      <c r="A126" s="492"/>
      <c r="B126" s="492"/>
      <c r="C126" s="492"/>
      <c r="D126" s="492"/>
      <c r="E126" s="492"/>
      <c r="F126" s="492"/>
      <c r="G126" s="492"/>
    </row>
    <row r="127" spans="1:12">
      <c r="A127" s="490" t="s">
        <v>1450</v>
      </c>
      <c r="B127" s="491" t="s">
        <v>1418</v>
      </c>
      <c r="C127" s="491"/>
      <c r="D127" s="491"/>
      <c r="E127" s="491"/>
      <c r="F127" s="491" t="s">
        <v>1416</v>
      </c>
      <c r="G127" s="491" t="s">
        <v>1057</v>
      </c>
    </row>
    <row r="128" spans="1:12">
      <c r="A128" s="492" t="s">
        <v>1462</v>
      </c>
      <c r="B128" s="492">
        <f>B124</f>
        <v>520</v>
      </c>
      <c r="D128" s="492"/>
      <c r="E128" s="492"/>
      <c r="F128" s="492">
        <v>1</v>
      </c>
      <c r="G128" s="492">
        <f>B128*F128</f>
        <v>520</v>
      </c>
    </row>
    <row r="129" spans="1:7">
      <c r="A129" s="492"/>
      <c r="B129" s="491"/>
      <c r="C129" s="491"/>
      <c r="D129" s="491"/>
      <c r="E129" s="491"/>
      <c r="F129" s="492"/>
      <c r="G129" s="491">
        <f>SUM(G128:G128)</f>
        <v>520</v>
      </c>
    </row>
    <row r="130" spans="1:7">
      <c r="A130" s="497"/>
      <c r="B130" s="492"/>
      <c r="C130" s="492"/>
      <c r="D130" s="492"/>
      <c r="E130" s="492"/>
      <c r="F130" s="492"/>
      <c r="G130" s="492"/>
    </row>
    <row r="131" spans="1:7">
      <c r="A131" s="490" t="s">
        <v>1453</v>
      </c>
      <c r="B131" s="491" t="s">
        <v>1414</v>
      </c>
      <c r="C131" s="491"/>
      <c r="D131" s="491"/>
      <c r="E131" s="491"/>
      <c r="F131" s="491" t="s">
        <v>1416</v>
      </c>
      <c r="G131" s="491" t="s">
        <v>1057</v>
      </c>
    </row>
    <row r="132" spans="1:7">
      <c r="A132" s="497" t="s">
        <v>1451</v>
      </c>
      <c r="B132" s="499">
        <f>4.7*4+3.5*2+17.25</f>
        <v>43.05</v>
      </c>
      <c r="C132" s="492"/>
      <c r="D132" s="492"/>
      <c r="E132" s="492"/>
      <c r="F132" s="492">
        <v>1</v>
      </c>
      <c r="G132" s="492">
        <f>B132</f>
        <v>43.05</v>
      </c>
    </row>
    <row r="133" spans="1:7">
      <c r="A133" s="497"/>
      <c r="B133" s="492"/>
      <c r="C133" s="492"/>
      <c r="D133" s="492"/>
      <c r="E133" s="492"/>
      <c r="F133" s="492"/>
      <c r="G133" s="491">
        <f>SUM(G132:G132)</f>
        <v>43.05</v>
      </c>
    </row>
    <row r="134" spans="1:7">
      <c r="A134" s="497"/>
      <c r="B134" s="492"/>
      <c r="C134" s="492"/>
      <c r="D134" s="492"/>
      <c r="E134" s="492"/>
      <c r="F134" s="492"/>
      <c r="G134" s="491"/>
    </row>
    <row r="135" spans="1:7">
      <c r="A135" s="490" t="s">
        <v>1454</v>
      </c>
      <c r="B135" s="491" t="s">
        <v>1414</v>
      </c>
      <c r="C135" s="491"/>
      <c r="D135" s="491"/>
      <c r="E135" s="491"/>
      <c r="F135" s="491" t="s">
        <v>1416</v>
      </c>
      <c r="G135" s="491" t="s">
        <v>1057</v>
      </c>
    </row>
    <row r="136" spans="1:7">
      <c r="A136" s="497" t="s">
        <v>1452</v>
      </c>
      <c r="B136" s="492">
        <f>B132+23.8*4+(5.71+10.14+6)*2</f>
        <v>181.95</v>
      </c>
      <c r="C136" s="492"/>
      <c r="D136" s="492"/>
      <c r="E136" s="492"/>
      <c r="F136" s="492">
        <v>1</v>
      </c>
      <c r="G136" s="492">
        <f>B136</f>
        <v>181.95</v>
      </c>
    </row>
    <row r="137" spans="1:7">
      <c r="A137" s="497"/>
      <c r="B137" s="492"/>
      <c r="C137" s="492"/>
      <c r="D137" s="492"/>
      <c r="E137" s="492"/>
      <c r="F137" s="492"/>
      <c r="G137" s="491">
        <f>SUM(G136:G136)</f>
        <v>181.95</v>
      </c>
    </row>
    <row r="138" spans="1:7">
      <c r="A138" s="497"/>
      <c r="B138" s="492"/>
      <c r="C138" s="492"/>
      <c r="D138" s="492"/>
      <c r="E138" s="492"/>
      <c r="F138" s="492"/>
      <c r="G138" s="491"/>
    </row>
    <row r="139" spans="1:7">
      <c r="A139" s="490" t="s">
        <v>1461</v>
      </c>
      <c r="B139" s="491" t="s">
        <v>1418</v>
      </c>
      <c r="C139" s="491"/>
      <c r="D139" s="491"/>
      <c r="E139" s="491"/>
      <c r="F139" s="491" t="s">
        <v>1416</v>
      </c>
      <c r="G139" s="491" t="s">
        <v>1057</v>
      </c>
    </row>
    <row r="140" spans="1:7">
      <c r="A140" s="488" t="s">
        <v>1455</v>
      </c>
      <c r="B140" s="492">
        <f>B124</f>
        <v>520</v>
      </c>
      <c r="C140" s="492"/>
      <c r="D140" s="492"/>
      <c r="E140" s="492"/>
      <c r="F140" s="492">
        <v>1</v>
      </c>
      <c r="G140" s="492">
        <f>B140*F140</f>
        <v>520</v>
      </c>
    </row>
    <row r="141" spans="1:7">
      <c r="A141" s="492"/>
      <c r="B141" s="492"/>
      <c r="C141" s="492"/>
      <c r="D141" s="492"/>
      <c r="E141" s="492"/>
      <c r="F141" s="492"/>
      <c r="G141" s="491">
        <f>SUM(G140:G140)</f>
        <v>520</v>
      </c>
    </row>
    <row r="142" spans="1:7">
      <c r="A142" s="497"/>
      <c r="B142" s="492"/>
      <c r="C142" s="492"/>
      <c r="D142" s="492"/>
      <c r="E142" s="492"/>
      <c r="F142" s="492"/>
      <c r="G142" s="492"/>
    </row>
    <row r="143" spans="1:7">
      <c r="A143" s="490" t="s">
        <v>1456</v>
      </c>
      <c r="B143" s="491" t="s">
        <v>1415</v>
      </c>
      <c r="C143" s="491" t="s">
        <v>1096</v>
      </c>
      <c r="D143" s="491"/>
      <c r="E143" s="491"/>
      <c r="F143" s="491" t="s">
        <v>1416</v>
      </c>
      <c r="G143" s="491" t="s">
        <v>1057</v>
      </c>
    </row>
    <row r="144" spans="1:7">
      <c r="A144" s="497" t="s">
        <v>1501</v>
      </c>
      <c r="B144" s="492">
        <v>0.8</v>
      </c>
      <c r="C144" s="492">
        <v>2.1</v>
      </c>
      <c r="D144" s="492"/>
      <c r="E144" s="492"/>
      <c r="F144" s="492">
        <v>5</v>
      </c>
      <c r="G144" s="492">
        <f t="shared" ref="G144:G145" si="10">B144*C144*F144</f>
        <v>8.4</v>
      </c>
    </row>
    <row r="145" spans="1:7">
      <c r="A145" s="497" t="s">
        <v>1502</v>
      </c>
      <c r="B145" s="492">
        <v>0.65</v>
      </c>
      <c r="C145" s="492">
        <v>1.6</v>
      </c>
      <c r="D145" s="492"/>
      <c r="E145" s="492"/>
      <c r="F145" s="492">
        <v>2</v>
      </c>
      <c r="G145" s="492">
        <f t="shared" si="10"/>
        <v>2.08</v>
      </c>
    </row>
    <row r="146" spans="1:7">
      <c r="A146" s="497" t="s">
        <v>1463</v>
      </c>
      <c r="B146" s="492">
        <v>0.9</v>
      </c>
      <c r="C146" s="492">
        <v>2.65</v>
      </c>
      <c r="D146" s="492"/>
      <c r="E146" s="492"/>
      <c r="F146" s="492">
        <v>4</v>
      </c>
      <c r="G146" s="492">
        <f t="shared" ref="G146" si="11">B146*C146*F146</f>
        <v>9.5399999999999991</v>
      </c>
    </row>
    <row r="147" spans="1:7">
      <c r="A147" s="497" t="s">
        <v>1503</v>
      </c>
      <c r="B147" s="492">
        <v>0.9</v>
      </c>
      <c r="C147" s="492">
        <v>2.1</v>
      </c>
      <c r="D147" s="492"/>
      <c r="E147" s="492"/>
      <c r="F147" s="492">
        <v>1</v>
      </c>
      <c r="G147" s="492">
        <f t="shared" ref="G147" si="12">B147*C147*F147</f>
        <v>1.8900000000000001</v>
      </c>
    </row>
    <row r="148" spans="1:7">
      <c r="A148" s="497"/>
      <c r="B148" s="492"/>
      <c r="C148" s="492"/>
      <c r="D148" s="492"/>
      <c r="E148" s="492"/>
      <c r="F148" s="492"/>
      <c r="G148" s="491">
        <f>SUM(G144:G147)</f>
        <v>21.91</v>
      </c>
    </row>
    <row r="149" spans="1:7">
      <c r="A149" s="497"/>
      <c r="B149" s="492"/>
      <c r="C149" s="492"/>
      <c r="D149" s="492"/>
      <c r="E149" s="492"/>
      <c r="F149" s="492"/>
    </row>
    <row r="150" spans="1:7">
      <c r="A150" s="490" t="s">
        <v>1500</v>
      </c>
      <c r="B150" s="491" t="s">
        <v>1415</v>
      </c>
      <c r="C150" s="491" t="s">
        <v>1096</v>
      </c>
      <c r="D150" s="491"/>
      <c r="E150" s="491"/>
      <c r="F150" s="491" t="s">
        <v>1416</v>
      </c>
      <c r="G150" s="491" t="s">
        <v>1057</v>
      </c>
    </row>
    <row r="151" spans="1:7">
      <c r="A151" s="497" t="s">
        <v>1549</v>
      </c>
      <c r="B151" s="492">
        <v>6</v>
      </c>
      <c r="C151" s="492">
        <v>1</v>
      </c>
      <c r="D151" s="492"/>
      <c r="E151" s="492"/>
      <c r="F151" s="492">
        <v>1</v>
      </c>
      <c r="G151" s="491">
        <f t="shared" ref="G151" si="13">B151*C151*F151</f>
        <v>6</v>
      </c>
    </row>
    <row r="152" spans="1:7">
      <c r="A152" s="497"/>
      <c r="B152" s="492"/>
      <c r="C152" s="492"/>
      <c r="D152" s="492"/>
      <c r="E152" s="492"/>
      <c r="F152" s="492"/>
      <c r="G152" s="492"/>
    </row>
    <row r="153" spans="1:7">
      <c r="A153" s="497"/>
      <c r="B153" s="492"/>
      <c r="C153" s="492"/>
      <c r="D153" s="492"/>
      <c r="E153" s="492"/>
      <c r="F153" s="492"/>
      <c r="G153" s="492"/>
    </row>
    <row r="154" spans="1:7">
      <c r="A154" s="490" t="s">
        <v>1457</v>
      </c>
      <c r="B154" s="491" t="s">
        <v>1415</v>
      </c>
      <c r="C154" s="491" t="s">
        <v>1096</v>
      </c>
      <c r="D154" s="491"/>
      <c r="E154" s="491"/>
      <c r="F154" s="491" t="s">
        <v>1416</v>
      </c>
      <c r="G154" s="491" t="s">
        <v>1057</v>
      </c>
    </row>
    <row r="155" spans="1:7">
      <c r="A155" s="497" t="s">
        <v>1498</v>
      </c>
      <c r="B155" s="492">
        <v>0.6</v>
      </c>
      <c r="C155" s="492">
        <v>1.8</v>
      </c>
      <c r="D155" s="492"/>
      <c r="E155" s="492"/>
      <c r="F155" s="492">
        <v>23</v>
      </c>
      <c r="G155" s="491">
        <f t="shared" ref="G155" si="14">B155*C155*F155</f>
        <v>24.840000000000003</v>
      </c>
    </row>
    <row r="156" spans="1:7">
      <c r="A156" s="497"/>
      <c r="B156" s="492"/>
      <c r="C156" s="492"/>
      <c r="D156" s="492"/>
      <c r="E156" s="492"/>
      <c r="F156" s="492"/>
      <c r="G156" s="492"/>
    </row>
    <row r="157" spans="1:7">
      <c r="A157" s="497"/>
      <c r="B157" s="492"/>
      <c r="C157" s="492"/>
      <c r="D157" s="492"/>
      <c r="E157" s="492"/>
      <c r="F157" s="492"/>
      <c r="G157" s="492"/>
    </row>
    <row r="158" spans="1:7">
      <c r="A158" s="490" t="s">
        <v>1431</v>
      </c>
      <c r="B158" s="491" t="s">
        <v>1415</v>
      </c>
      <c r="C158" s="491" t="s">
        <v>1096</v>
      </c>
      <c r="D158" s="491"/>
      <c r="E158" s="491"/>
      <c r="F158" s="491" t="s">
        <v>1416</v>
      </c>
      <c r="G158" s="491" t="s">
        <v>1057</v>
      </c>
    </row>
    <row r="159" spans="1:7">
      <c r="A159" s="505" t="s">
        <v>1504</v>
      </c>
      <c r="B159" s="488">
        <v>1.92</v>
      </c>
      <c r="C159" s="488">
        <v>0.85</v>
      </c>
      <c r="D159" s="492"/>
      <c r="E159" s="492"/>
      <c r="F159" s="506">
        <v>2</v>
      </c>
      <c r="G159" s="492">
        <f t="shared" ref="G159:G161" si="15">B159*C159*F159</f>
        <v>3.2639999999999998</v>
      </c>
    </row>
    <row r="160" spans="1:7">
      <c r="A160" s="505" t="s">
        <v>1505</v>
      </c>
      <c r="B160" s="492">
        <v>4</v>
      </c>
      <c r="C160" s="488">
        <v>0.85</v>
      </c>
      <c r="D160" s="492"/>
      <c r="E160" s="492"/>
      <c r="F160" s="506">
        <v>8</v>
      </c>
      <c r="G160" s="492">
        <f t="shared" si="15"/>
        <v>27.2</v>
      </c>
    </row>
    <row r="161" spans="1:8">
      <c r="A161" s="505" t="s">
        <v>1534</v>
      </c>
      <c r="B161" s="492">
        <v>1.8</v>
      </c>
      <c r="C161" s="488">
        <v>0.85</v>
      </c>
      <c r="D161" s="492"/>
      <c r="E161" s="492"/>
      <c r="F161" s="506">
        <v>1</v>
      </c>
      <c r="G161" s="492">
        <f t="shared" si="15"/>
        <v>1.53</v>
      </c>
    </row>
    <row r="162" spans="1:8">
      <c r="A162" s="505"/>
      <c r="B162" s="492"/>
      <c r="C162" s="492"/>
      <c r="D162" s="492"/>
      <c r="E162" s="492"/>
      <c r="F162" s="506"/>
      <c r="G162" s="491">
        <f>SUM(G159:G161)</f>
        <v>31.994</v>
      </c>
    </row>
    <row r="163" spans="1:8">
      <c r="A163" s="497"/>
      <c r="B163" s="492"/>
      <c r="C163" s="492"/>
      <c r="D163" s="492"/>
      <c r="E163" s="492"/>
      <c r="F163" s="492"/>
      <c r="G163" s="492"/>
    </row>
    <row r="164" spans="1:8">
      <c r="A164" s="490" t="s">
        <v>1521</v>
      </c>
      <c r="B164" s="491" t="s">
        <v>1418</v>
      </c>
      <c r="C164" s="491"/>
      <c r="D164" s="491"/>
      <c r="E164" s="491"/>
      <c r="F164" s="491" t="s">
        <v>1416</v>
      </c>
      <c r="G164" s="491" t="s">
        <v>1057</v>
      </c>
    </row>
    <row r="165" spans="1:8">
      <c r="A165" s="505" t="s">
        <v>1548</v>
      </c>
      <c r="B165" s="492">
        <v>3.7</v>
      </c>
      <c r="D165" s="492"/>
      <c r="E165" s="492"/>
      <c r="F165" s="506">
        <v>1</v>
      </c>
      <c r="G165" s="492">
        <f>B165*F165</f>
        <v>3.7</v>
      </c>
    </row>
    <row r="166" spans="1:8">
      <c r="A166" s="497"/>
      <c r="B166" s="492"/>
      <c r="C166" s="492"/>
      <c r="D166" s="492"/>
      <c r="E166" s="492"/>
      <c r="F166" s="492"/>
      <c r="G166" s="491">
        <f>SUM(G165:G165)</f>
        <v>3.7</v>
      </c>
    </row>
    <row r="167" spans="1:8">
      <c r="A167" s="497"/>
      <c r="B167" s="492"/>
      <c r="C167" s="492"/>
      <c r="D167" s="492"/>
      <c r="E167" s="492"/>
      <c r="F167" s="492"/>
      <c r="G167" s="492"/>
    </row>
    <row r="168" spans="1:8">
      <c r="A168" s="490" t="s">
        <v>1430</v>
      </c>
      <c r="B168" s="491" t="s">
        <v>1415</v>
      </c>
      <c r="C168" s="491" t="s">
        <v>1096</v>
      </c>
      <c r="D168" s="491"/>
      <c r="E168" s="491"/>
      <c r="F168" s="491" t="s">
        <v>1416</v>
      </c>
      <c r="G168" s="491" t="s">
        <v>1057</v>
      </c>
      <c r="H168" s="500"/>
    </row>
    <row r="169" spans="1:8">
      <c r="A169" s="505" t="s">
        <v>1506</v>
      </c>
      <c r="B169" s="492">
        <v>4</v>
      </c>
      <c r="C169" s="488">
        <v>0.85</v>
      </c>
      <c r="D169" s="492"/>
      <c r="E169" s="492"/>
      <c r="F169" s="506">
        <v>8</v>
      </c>
      <c r="G169" s="492">
        <f t="shared" ref="G169:G171" si="16">B169*C169*F169</f>
        <v>27.2</v>
      </c>
    </row>
    <row r="170" spans="1:8">
      <c r="A170" s="505" t="s">
        <v>1531</v>
      </c>
      <c r="B170" s="492">
        <v>1.8</v>
      </c>
      <c r="C170" s="488">
        <v>0.85</v>
      </c>
      <c r="D170" s="492"/>
      <c r="E170" s="492"/>
      <c r="F170" s="506">
        <v>1</v>
      </c>
      <c r="G170" s="492">
        <f t="shared" si="16"/>
        <v>1.53</v>
      </c>
    </row>
    <row r="171" spans="1:8">
      <c r="A171" s="505" t="s">
        <v>1532</v>
      </c>
      <c r="B171" s="492">
        <v>1.93</v>
      </c>
      <c r="C171" s="488">
        <v>0.85</v>
      </c>
      <c r="D171" s="492"/>
      <c r="E171" s="492"/>
      <c r="F171" s="506">
        <v>2</v>
      </c>
      <c r="G171" s="492">
        <f t="shared" si="16"/>
        <v>3.2809999999999997</v>
      </c>
    </row>
    <row r="172" spans="1:8">
      <c r="A172" s="497"/>
      <c r="B172" s="492"/>
      <c r="C172" s="492"/>
      <c r="D172" s="492"/>
      <c r="E172" s="492"/>
      <c r="F172" s="492"/>
      <c r="G172" s="491">
        <f>SUM(G169:G171)</f>
        <v>32.011000000000003</v>
      </c>
    </row>
    <row r="173" spans="1:8">
      <c r="A173" s="497"/>
      <c r="B173" s="492"/>
      <c r="C173" s="492"/>
      <c r="D173" s="492"/>
      <c r="E173" s="492"/>
      <c r="F173" s="492"/>
      <c r="G173" s="491"/>
    </row>
    <row r="174" spans="1:8">
      <c r="A174" s="490" t="s">
        <v>1533</v>
      </c>
      <c r="B174" s="491" t="s">
        <v>1415</v>
      </c>
      <c r="C174" s="491" t="s">
        <v>1096</v>
      </c>
      <c r="D174" s="491"/>
      <c r="E174" s="491"/>
      <c r="F174" s="491" t="s">
        <v>1416</v>
      </c>
      <c r="G174" s="491" t="s">
        <v>1057</v>
      </c>
      <c r="H174" s="500"/>
    </row>
    <row r="175" spans="1:8">
      <c r="A175" s="505" t="s">
        <v>1501</v>
      </c>
      <c r="B175" s="492">
        <v>0.95</v>
      </c>
      <c r="C175" s="488">
        <v>2.14</v>
      </c>
      <c r="D175" s="492"/>
      <c r="E175" s="492"/>
      <c r="F175" s="506">
        <v>2</v>
      </c>
      <c r="G175" s="492">
        <f t="shared" ref="G175" si="17">B175*C175*F175</f>
        <v>4.0659999999999998</v>
      </c>
    </row>
    <row r="176" spans="1:8">
      <c r="A176" s="497"/>
      <c r="B176" s="492"/>
      <c r="C176" s="492"/>
      <c r="D176" s="492"/>
      <c r="E176" s="492"/>
      <c r="F176" s="492"/>
      <c r="G176" s="491">
        <f>SUM(G175:G175)</f>
        <v>4.0659999999999998</v>
      </c>
    </row>
    <row r="177" spans="1:11">
      <c r="A177" s="497"/>
      <c r="B177" s="492"/>
      <c r="C177" s="492"/>
      <c r="D177" s="492"/>
      <c r="E177" s="492"/>
      <c r="F177" s="492"/>
      <c r="G177" s="492"/>
    </row>
    <row r="178" spans="1:11">
      <c r="A178" s="490" t="s">
        <v>1432</v>
      </c>
      <c r="B178" s="491" t="s">
        <v>1419</v>
      </c>
      <c r="C178" s="491" t="s">
        <v>1096</v>
      </c>
      <c r="D178" s="491" t="s">
        <v>1418</v>
      </c>
      <c r="E178" s="491"/>
      <c r="F178" s="491" t="s">
        <v>1416</v>
      </c>
      <c r="G178" s="491" t="s">
        <v>1057</v>
      </c>
    </row>
    <row r="179" spans="1:11">
      <c r="A179" s="497" t="s">
        <v>1420</v>
      </c>
      <c r="C179" s="492"/>
      <c r="D179" s="492">
        <f>G115</f>
        <v>41.400000000000006</v>
      </c>
      <c r="E179" s="492"/>
      <c r="F179" s="492">
        <v>2</v>
      </c>
      <c r="G179" s="492">
        <f>D179*F179</f>
        <v>82.800000000000011</v>
      </c>
    </row>
    <row r="180" spans="1:11">
      <c r="A180" s="505" t="s">
        <v>1476</v>
      </c>
      <c r="B180" s="492">
        <v>24.3</v>
      </c>
      <c r="C180" s="492">
        <v>3</v>
      </c>
      <c r="D180" s="492"/>
      <c r="E180" s="492"/>
      <c r="F180" s="492">
        <v>1</v>
      </c>
      <c r="G180" s="492">
        <f>B180*C180*F180</f>
        <v>72.900000000000006</v>
      </c>
    </row>
    <row r="181" spans="1:11">
      <c r="A181" s="505" t="s">
        <v>1421</v>
      </c>
      <c r="C181" s="492"/>
      <c r="D181" s="492">
        <f>G77</f>
        <v>28.8</v>
      </c>
      <c r="E181" s="492"/>
      <c r="F181" s="492">
        <v>1</v>
      </c>
      <c r="G181" s="492">
        <f>D181*F181</f>
        <v>28.8</v>
      </c>
      <c r="K181" s="505"/>
    </row>
    <row r="182" spans="1:11">
      <c r="A182" s="505" t="s">
        <v>1480</v>
      </c>
      <c r="C182" s="492"/>
      <c r="D182" s="492">
        <f>G78</f>
        <v>23.58</v>
      </c>
      <c r="E182" s="492"/>
      <c r="F182" s="492">
        <v>1</v>
      </c>
      <c r="G182" s="492">
        <f>D182*F182</f>
        <v>23.58</v>
      </c>
      <c r="K182" s="505"/>
    </row>
    <row r="183" spans="1:11">
      <c r="A183" s="505" t="s">
        <v>1475</v>
      </c>
      <c r="B183" s="492">
        <v>24.3</v>
      </c>
      <c r="C183" s="492">
        <v>3</v>
      </c>
      <c r="D183" s="492"/>
      <c r="E183" s="492"/>
      <c r="F183" s="492">
        <v>1</v>
      </c>
      <c r="G183" s="492">
        <f>B183*C183*F183</f>
        <v>72.900000000000006</v>
      </c>
    </row>
    <row r="184" spans="1:11">
      <c r="A184" s="505" t="s">
        <v>1496</v>
      </c>
      <c r="B184" s="492">
        <v>4.5</v>
      </c>
      <c r="C184" s="492">
        <v>3</v>
      </c>
      <c r="D184" s="492"/>
      <c r="E184" s="492"/>
      <c r="F184" s="492">
        <v>2</v>
      </c>
      <c r="G184" s="492">
        <f>B184*C184*F184</f>
        <v>27</v>
      </c>
    </row>
    <row r="185" spans="1:11">
      <c r="A185" s="505" t="s">
        <v>1508</v>
      </c>
      <c r="B185" s="492"/>
      <c r="C185" s="492"/>
      <c r="D185" s="492">
        <f>4.94+6.83</f>
        <v>11.77</v>
      </c>
      <c r="E185" s="492"/>
      <c r="F185" s="492">
        <v>2</v>
      </c>
      <c r="G185" s="492">
        <f>D185*F185</f>
        <v>23.54</v>
      </c>
    </row>
    <row r="186" spans="1:11">
      <c r="A186" s="497"/>
      <c r="B186" s="492"/>
      <c r="C186" s="492"/>
      <c r="D186" s="492"/>
      <c r="E186" s="492"/>
      <c r="F186" s="492"/>
      <c r="G186" s="491">
        <f>SUM(G179:G185)</f>
        <v>331.52000000000004</v>
      </c>
    </row>
    <row r="187" spans="1:11">
      <c r="A187" s="497"/>
      <c r="B187" s="492"/>
      <c r="C187" s="492"/>
      <c r="D187" s="492"/>
      <c r="E187" s="492"/>
      <c r="F187" s="492"/>
      <c r="G187" s="492"/>
    </row>
    <row r="188" spans="1:11">
      <c r="A188" s="490" t="s">
        <v>1433</v>
      </c>
      <c r="B188" s="491" t="s">
        <v>1418</v>
      </c>
      <c r="C188" s="491"/>
      <c r="D188" s="491"/>
      <c r="E188" s="491"/>
      <c r="F188" s="491" t="s">
        <v>1416</v>
      </c>
      <c r="G188" s="491" t="s">
        <v>1057</v>
      </c>
    </row>
    <row r="189" spans="1:11">
      <c r="A189" s="497" t="s">
        <v>1420</v>
      </c>
      <c r="B189" s="492">
        <f>D179</f>
        <v>41.400000000000006</v>
      </c>
      <c r="C189" s="492"/>
      <c r="D189" s="492"/>
      <c r="E189" s="492"/>
      <c r="F189" s="492">
        <v>2</v>
      </c>
      <c r="G189" s="492">
        <f>B189*F189</f>
        <v>82.800000000000011</v>
      </c>
    </row>
    <row r="190" spans="1:11">
      <c r="A190" s="497" t="s">
        <v>1508</v>
      </c>
      <c r="B190" s="492">
        <f>4.94+6.83</f>
        <v>11.77</v>
      </c>
      <c r="C190" s="492"/>
      <c r="D190" s="492"/>
      <c r="E190" s="492"/>
      <c r="F190" s="492">
        <v>2</v>
      </c>
      <c r="G190" s="492">
        <f>B190*F190</f>
        <v>23.54</v>
      </c>
    </row>
    <row r="191" spans="1:11">
      <c r="A191" s="497"/>
      <c r="B191" s="492"/>
      <c r="C191" s="492"/>
      <c r="D191" s="492"/>
      <c r="E191" s="492"/>
      <c r="F191" s="492"/>
      <c r="G191" s="491">
        <f>SUM(G189:G190)</f>
        <v>106.34</v>
      </c>
      <c r="J191" s="505"/>
    </row>
    <row r="192" spans="1:11">
      <c r="A192" s="497"/>
      <c r="B192" s="492"/>
      <c r="C192" s="492"/>
      <c r="D192" s="492"/>
      <c r="E192" s="492"/>
      <c r="F192" s="492"/>
      <c r="G192" s="492"/>
    </row>
    <row r="193" spans="1:10">
      <c r="A193" s="490" t="s">
        <v>1470</v>
      </c>
      <c r="B193" s="491" t="s">
        <v>1418</v>
      </c>
      <c r="C193" s="491"/>
      <c r="D193" s="491"/>
      <c r="E193" s="491"/>
      <c r="F193" s="491" t="s">
        <v>1416</v>
      </c>
      <c r="G193" s="491" t="s">
        <v>1057</v>
      </c>
    </row>
    <row r="194" spans="1:10">
      <c r="A194" s="505" t="s">
        <v>1525</v>
      </c>
      <c r="B194" s="492">
        <v>11.85</v>
      </c>
      <c r="C194" s="492">
        <v>3</v>
      </c>
      <c r="D194" s="492"/>
      <c r="E194" s="492"/>
      <c r="F194" s="492">
        <v>2</v>
      </c>
      <c r="G194" s="492">
        <f>B194*C194*F194</f>
        <v>71.099999999999994</v>
      </c>
    </row>
    <row r="195" spans="1:10">
      <c r="A195" s="505" t="s">
        <v>1524</v>
      </c>
      <c r="B195" s="492">
        <v>29.3</v>
      </c>
      <c r="C195" s="492">
        <v>3</v>
      </c>
      <c r="D195" s="492"/>
      <c r="E195" s="492"/>
      <c r="F195" s="492">
        <v>2</v>
      </c>
      <c r="G195" s="492">
        <f t="shared" ref="G195:G199" si="18">B195*C195*F195</f>
        <v>175.8</v>
      </c>
    </row>
    <row r="196" spans="1:10">
      <c r="A196" s="505" t="s">
        <v>1421</v>
      </c>
      <c r="B196" s="492">
        <v>20</v>
      </c>
      <c r="C196" s="492">
        <v>3</v>
      </c>
      <c r="D196" s="492"/>
      <c r="E196" s="492"/>
      <c r="F196" s="492">
        <v>1</v>
      </c>
      <c r="G196" s="492">
        <f t="shared" si="18"/>
        <v>60</v>
      </c>
    </row>
    <row r="197" spans="1:10">
      <c r="A197" s="505" t="s">
        <v>1526</v>
      </c>
      <c r="B197" s="492">
        <v>9.5</v>
      </c>
      <c r="C197" s="492">
        <v>3</v>
      </c>
      <c r="D197" s="492"/>
      <c r="E197" s="492"/>
      <c r="F197" s="492">
        <v>1</v>
      </c>
      <c r="G197" s="492">
        <f t="shared" si="18"/>
        <v>28.5</v>
      </c>
    </row>
    <row r="198" spans="1:10">
      <c r="A198" s="505" t="s">
        <v>1527</v>
      </c>
      <c r="B198" s="492">
        <v>20.3</v>
      </c>
      <c r="C198" s="492">
        <v>3</v>
      </c>
      <c r="D198" s="492"/>
      <c r="E198" s="492"/>
      <c r="F198" s="492">
        <v>1</v>
      </c>
      <c r="G198" s="492">
        <f t="shared" si="18"/>
        <v>60.900000000000006</v>
      </c>
    </row>
    <row r="199" spans="1:10">
      <c r="A199" s="505" t="s">
        <v>1528</v>
      </c>
      <c r="B199" s="492">
        <v>18.25</v>
      </c>
      <c r="C199" s="492">
        <v>3</v>
      </c>
      <c r="D199" s="492"/>
      <c r="E199" s="492"/>
      <c r="F199" s="492">
        <v>1</v>
      </c>
      <c r="G199" s="492">
        <f t="shared" si="18"/>
        <v>54.75</v>
      </c>
    </row>
    <row r="200" spans="1:10">
      <c r="A200" s="497"/>
      <c r="B200" s="492"/>
      <c r="C200" s="492"/>
      <c r="D200" s="492"/>
      <c r="E200" s="492"/>
      <c r="F200" s="492"/>
      <c r="G200" s="491">
        <f>SUM(G194:G199)</f>
        <v>451.04999999999995</v>
      </c>
    </row>
    <row r="202" spans="1:10">
      <c r="A202" s="490" t="s">
        <v>1473</v>
      </c>
      <c r="B202" s="491" t="s">
        <v>1419</v>
      </c>
      <c r="C202" s="491" t="s">
        <v>1096</v>
      </c>
      <c r="D202" s="491"/>
      <c r="E202" s="491"/>
      <c r="F202" s="491" t="s">
        <v>1416</v>
      </c>
      <c r="G202" s="491" t="s">
        <v>1057</v>
      </c>
      <c r="J202" s="505"/>
    </row>
    <row r="203" spans="1:10">
      <c r="A203" s="505" t="s">
        <v>1525</v>
      </c>
      <c r="B203" s="492">
        <v>11.85</v>
      </c>
      <c r="C203" s="492">
        <v>3</v>
      </c>
      <c r="D203" s="492"/>
      <c r="E203" s="492"/>
      <c r="F203" s="492">
        <v>2</v>
      </c>
      <c r="G203" s="492">
        <f>B203*C203*F203</f>
        <v>71.099999999999994</v>
      </c>
      <c r="J203" s="505"/>
    </row>
    <row r="204" spans="1:10">
      <c r="A204" s="505" t="s">
        <v>1524</v>
      </c>
      <c r="B204" s="492">
        <v>29.3</v>
      </c>
      <c r="C204" s="492">
        <v>3</v>
      </c>
      <c r="D204" s="492"/>
      <c r="E204" s="492"/>
      <c r="F204" s="492">
        <v>2</v>
      </c>
      <c r="G204" s="492">
        <f t="shared" ref="G204:G208" si="19">B204*C204*F204</f>
        <v>175.8</v>
      </c>
      <c r="J204" s="505"/>
    </row>
    <row r="205" spans="1:10">
      <c r="A205" s="505" t="s">
        <v>1421</v>
      </c>
      <c r="B205" s="492">
        <v>20</v>
      </c>
      <c r="C205" s="492">
        <v>3</v>
      </c>
      <c r="D205" s="492"/>
      <c r="E205" s="492"/>
      <c r="F205" s="492">
        <v>1</v>
      </c>
      <c r="G205" s="492">
        <f t="shared" si="19"/>
        <v>60</v>
      </c>
      <c r="J205" s="505"/>
    </row>
    <row r="206" spans="1:10">
      <c r="A206" s="505" t="s">
        <v>1526</v>
      </c>
      <c r="B206" s="492">
        <v>9.5</v>
      </c>
      <c r="C206" s="492">
        <v>3</v>
      </c>
      <c r="D206" s="492"/>
      <c r="E206" s="492"/>
      <c r="F206" s="492">
        <v>1</v>
      </c>
      <c r="G206" s="492">
        <f t="shared" si="19"/>
        <v>28.5</v>
      </c>
      <c r="J206" s="505"/>
    </row>
    <row r="207" spans="1:10">
      <c r="A207" s="505" t="s">
        <v>1527</v>
      </c>
      <c r="B207" s="492">
        <v>20.3</v>
      </c>
      <c r="C207" s="492">
        <v>3</v>
      </c>
      <c r="D207" s="492"/>
      <c r="E207" s="492"/>
      <c r="F207" s="492">
        <v>1</v>
      </c>
      <c r="G207" s="492">
        <f t="shared" si="19"/>
        <v>60.900000000000006</v>
      </c>
      <c r="J207" s="505"/>
    </row>
    <row r="208" spans="1:10">
      <c r="A208" s="505" t="s">
        <v>1528</v>
      </c>
      <c r="B208" s="492">
        <v>18.25</v>
      </c>
      <c r="C208" s="492">
        <v>3</v>
      </c>
      <c r="D208" s="492"/>
      <c r="E208" s="492"/>
      <c r="F208" s="492">
        <v>1</v>
      </c>
      <c r="G208" s="492">
        <f t="shared" si="19"/>
        <v>54.75</v>
      </c>
      <c r="J208" s="505"/>
    </row>
    <row r="209" spans="1:10">
      <c r="A209" s="497"/>
      <c r="B209" s="492"/>
      <c r="C209" s="492"/>
      <c r="D209" s="492"/>
      <c r="E209" s="492"/>
      <c r="F209" s="492"/>
      <c r="G209" s="491">
        <f>SUM(G203:G208)</f>
        <v>451.04999999999995</v>
      </c>
      <c r="J209" s="505"/>
    </row>
    <row r="210" spans="1:10">
      <c r="A210" s="497"/>
      <c r="B210" s="501"/>
      <c r="C210" s="501"/>
      <c r="D210" s="501"/>
      <c r="E210" s="501"/>
      <c r="F210" s="501"/>
      <c r="G210" s="492"/>
    </row>
    <row r="211" spans="1:10">
      <c r="A211" s="490" t="s">
        <v>1513</v>
      </c>
      <c r="B211" s="491" t="s">
        <v>1418</v>
      </c>
      <c r="C211" s="491"/>
      <c r="D211" s="491"/>
      <c r="E211" s="491"/>
      <c r="F211" s="491" t="s">
        <v>1416</v>
      </c>
      <c r="G211" s="491" t="s">
        <v>1057</v>
      </c>
    </row>
    <row r="212" spans="1:10">
      <c r="A212" s="497" t="s">
        <v>1550</v>
      </c>
      <c r="B212" s="492">
        <v>20.6</v>
      </c>
      <c r="C212" s="492"/>
      <c r="D212" s="492"/>
      <c r="E212" s="492"/>
      <c r="F212" s="492">
        <v>2</v>
      </c>
      <c r="G212" s="492">
        <f>B212*F212</f>
        <v>41.2</v>
      </c>
    </row>
    <row r="213" spans="1:10">
      <c r="A213" s="497"/>
      <c r="B213" s="492"/>
      <c r="C213" s="492"/>
      <c r="D213" s="492"/>
      <c r="E213" s="492"/>
      <c r="F213" s="492"/>
      <c r="G213" s="491">
        <f>SUM(G212:G212)</f>
        <v>41.2</v>
      </c>
    </row>
    <row r="214" spans="1:10">
      <c r="A214" s="497"/>
      <c r="B214" s="492"/>
      <c r="C214" s="492"/>
      <c r="D214" s="492"/>
      <c r="E214" s="492"/>
      <c r="F214" s="492"/>
      <c r="G214" s="491"/>
    </row>
    <row r="215" spans="1:10">
      <c r="A215" s="490" t="s">
        <v>1434</v>
      </c>
      <c r="B215" s="491" t="s">
        <v>1418</v>
      </c>
      <c r="C215" s="491"/>
      <c r="D215" s="491"/>
      <c r="E215" s="491"/>
      <c r="F215" s="491" t="s">
        <v>1416</v>
      </c>
      <c r="G215" s="491" t="s">
        <v>1057</v>
      </c>
    </row>
    <row r="216" spans="1:10">
      <c r="A216" s="497" t="s">
        <v>1519</v>
      </c>
      <c r="B216" s="492">
        <f>G57</f>
        <v>170.35</v>
      </c>
      <c r="C216" s="492"/>
      <c r="D216" s="492"/>
      <c r="E216" s="492"/>
      <c r="F216" s="492">
        <v>1</v>
      </c>
      <c r="G216" s="492">
        <f>B216*F216</f>
        <v>170.35</v>
      </c>
    </row>
    <row r="217" spans="1:10">
      <c r="A217" s="497"/>
      <c r="B217" s="492"/>
      <c r="C217" s="492"/>
      <c r="D217" s="492"/>
      <c r="E217" s="492"/>
      <c r="F217" s="492"/>
      <c r="G217" s="491">
        <f>SUM(G216:G216)</f>
        <v>170.35</v>
      </c>
    </row>
    <row r="219" spans="1:10">
      <c r="A219" s="490" t="s">
        <v>1474</v>
      </c>
      <c r="B219" s="491" t="s">
        <v>1418</v>
      </c>
      <c r="C219" s="491"/>
      <c r="D219" s="491"/>
      <c r="E219" s="491"/>
      <c r="F219" s="491" t="s">
        <v>1416</v>
      </c>
      <c r="G219" s="491" t="s">
        <v>1057</v>
      </c>
    </row>
    <row r="220" spans="1:10">
      <c r="A220" s="497" t="s">
        <v>1485</v>
      </c>
      <c r="B220" s="492">
        <f>G49</f>
        <v>141.38</v>
      </c>
      <c r="C220" s="492"/>
      <c r="D220" s="492"/>
      <c r="E220" s="492"/>
      <c r="F220" s="492">
        <v>1</v>
      </c>
      <c r="G220" s="492">
        <f>B220*F220</f>
        <v>141.38</v>
      </c>
    </row>
    <row r="221" spans="1:10">
      <c r="A221" s="497"/>
      <c r="B221" s="492"/>
      <c r="C221" s="492"/>
      <c r="D221" s="492"/>
      <c r="E221" s="492"/>
      <c r="F221" s="492"/>
      <c r="G221" s="491">
        <f>SUM(G220:G220)</f>
        <v>141.38</v>
      </c>
    </row>
    <row r="222" spans="1:10">
      <c r="A222" s="497"/>
      <c r="B222" s="492"/>
      <c r="C222" s="492"/>
      <c r="D222" s="492"/>
      <c r="E222" s="492"/>
      <c r="F222" s="492"/>
      <c r="G222" s="491"/>
    </row>
    <row r="223" spans="1:10">
      <c r="A223" s="490" t="s">
        <v>1471</v>
      </c>
      <c r="B223" s="491" t="s">
        <v>1418</v>
      </c>
      <c r="C223" s="491"/>
      <c r="D223" s="491"/>
      <c r="E223" s="491"/>
      <c r="F223" s="491" t="s">
        <v>1416</v>
      </c>
      <c r="G223" s="491" t="s">
        <v>1057</v>
      </c>
    </row>
    <row r="224" spans="1:10">
      <c r="A224" s="497" t="s">
        <v>1472</v>
      </c>
      <c r="B224" s="492">
        <f>G49</f>
        <v>141.38</v>
      </c>
      <c r="C224" s="492"/>
      <c r="D224" s="492"/>
      <c r="E224" s="492"/>
      <c r="F224" s="492">
        <v>1</v>
      </c>
      <c r="G224" s="492">
        <f t="shared" ref="G224" si="20">B224*F224</f>
        <v>141.38</v>
      </c>
    </row>
    <row r="225" spans="1:7">
      <c r="A225" s="497"/>
      <c r="B225" s="492"/>
      <c r="C225" s="492"/>
      <c r="D225" s="492"/>
      <c r="E225" s="492"/>
      <c r="F225" s="492"/>
      <c r="G225" s="491">
        <f>SUM(G224:G224)</f>
        <v>141.38</v>
      </c>
    </row>
    <row r="226" spans="1:7">
      <c r="A226" s="497"/>
      <c r="B226" s="492"/>
      <c r="C226" s="492"/>
      <c r="D226" s="492"/>
      <c r="E226" s="492"/>
      <c r="F226" s="492"/>
      <c r="G226" s="491"/>
    </row>
    <row r="227" spans="1:7">
      <c r="A227" s="490" t="s">
        <v>1466</v>
      </c>
      <c r="B227" s="491" t="s">
        <v>1418</v>
      </c>
      <c r="C227" s="491"/>
      <c r="D227" s="491"/>
      <c r="E227" s="491"/>
      <c r="F227" s="491" t="s">
        <v>1416</v>
      </c>
      <c r="G227" s="491" t="s">
        <v>1057</v>
      </c>
    </row>
    <row r="228" spans="1:7">
      <c r="A228" s="497" t="s">
        <v>1519</v>
      </c>
      <c r="B228" s="492">
        <f>B216</f>
        <v>170.35</v>
      </c>
      <c r="C228" s="492"/>
      <c r="D228" s="492"/>
      <c r="E228" s="492"/>
      <c r="F228" s="492">
        <v>1</v>
      </c>
      <c r="G228" s="492">
        <f t="shared" ref="G228:G231" si="21">B228*F228</f>
        <v>170.35</v>
      </c>
    </row>
    <row r="229" spans="1:7">
      <c r="A229" s="505" t="s">
        <v>1515</v>
      </c>
      <c r="B229" s="492">
        <v>41.8</v>
      </c>
      <c r="C229" s="492"/>
      <c r="D229" s="492"/>
      <c r="E229" s="492"/>
      <c r="F229" s="492">
        <v>1</v>
      </c>
      <c r="G229" s="492">
        <f t="shared" ref="G229:G230" si="22">B229*F229</f>
        <v>41.8</v>
      </c>
    </row>
    <row r="230" spans="1:7">
      <c r="A230" s="505" t="s">
        <v>1516</v>
      </c>
      <c r="B230" s="492">
        <v>48.1</v>
      </c>
      <c r="C230" s="492"/>
      <c r="D230" s="492"/>
      <c r="E230" s="492"/>
      <c r="F230" s="492">
        <v>1</v>
      </c>
      <c r="G230" s="492">
        <f t="shared" si="22"/>
        <v>48.1</v>
      </c>
    </row>
    <row r="231" spans="1:7">
      <c r="A231" s="505" t="s">
        <v>1517</v>
      </c>
      <c r="B231" s="492">
        <v>22.15</v>
      </c>
      <c r="C231" s="492"/>
      <c r="D231" s="492"/>
      <c r="E231" s="492"/>
      <c r="F231" s="492">
        <v>1</v>
      </c>
      <c r="G231" s="492">
        <f t="shared" si="21"/>
        <v>22.15</v>
      </c>
    </row>
    <row r="232" spans="1:7">
      <c r="A232" s="505" t="s">
        <v>1518</v>
      </c>
      <c r="B232" s="492">
        <v>22.1</v>
      </c>
      <c r="C232" s="492"/>
      <c r="D232" s="492"/>
      <c r="E232" s="492"/>
      <c r="F232" s="492">
        <v>1</v>
      </c>
      <c r="G232" s="492">
        <f t="shared" ref="G232" si="23">B232*F232</f>
        <v>22.1</v>
      </c>
    </row>
    <row r="233" spans="1:7">
      <c r="A233" s="497" t="s">
        <v>1520</v>
      </c>
      <c r="B233" s="492">
        <v>6.15</v>
      </c>
      <c r="C233" s="492"/>
      <c r="D233" s="492"/>
      <c r="E233" s="492"/>
      <c r="F233" s="492">
        <v>1</v>
      </c>
      <c r="G233" s="492">
        <f t="shared" ref="G233" si="24">B233*F233</f>
        <v>6.15</v>
      </c>
    </row>
    <row r="234" spans="1:7">
      <c r="A234" s="497"/>
      <c r="B234" s="492"/>
      <c r="C234" s="492"/>
      <c r="D234" s="492"/>
      <c r="E234" s="492"/>
      <c r="F234" s="492"/>
      <c r="G234" s="491">
        <f>SUM(G228:G233)</f>
        <v>310.64999999999998</v>
      </c>
    </row>
    <row r="235" spans="1:7">
      <c r="A235" s="497"/>
      <c r="B235" s="492"/>
      <c r="C235" s="492"/>
      <c r="D235" s="492"/>
      <c r="E235" s="492"/>
      <c r="F235" s="492"/>
      <c r="G235" s="492"/>
    </row>
    <row r="236" spans="1:7">
      <c r="A236" s="490" t="s">
        <v>1536</v>
      </c>
      <c r="B236" s="491" t="s">
        <v>1418</v>
      </c>
      <c r="C236" s="491"/>
      <c r="D236" s="491"/>
      <c r="E236" s="491"/>
      <c r="F236" s="491" t="s">
        <v>1416</v>
      </c>
      <c r="G236" s="491" t="s">
        <v>1057</v>
      </c>
    </row>
    <row r="237" spans="1:7">
      <c r="A237" s="502" t="s">
        <v>1485</v>
      </c>
      <c r="B237" s="503">
        <v>141.38</v>
      </c>
      <c r="C237" s="492"/>
      <c r="D237" s="492"/>
      <c r="E237" s="492"/>
      <c r="F237" s="492">
        <v>1</v>
      </c>
      <c r="G237" s="492">
        <f t="shared" ref="G237" si="25">B237*F237</f>
        <v>141.38</v>
      </c>
    </row>
    <row r="238" spans="1:7">
      <c r="A238" s="502"/>
      <c r="B238" s="492"/>
      <c r="C238" s="492"/>
      <c r="D238" s="492"/>
      <c r="E238" s="492"/>
      <c r="F238" s="492"/>
      <c r="G238" s="491">
        <f>SUM(G237:G237)</f>
        <v>141.38</v>
      </c>
    </row>
    <row r="239" spans="1:7">
      <c r="A239" s="491"/>
      <c r="B239" s="492"/>
      <c r="C239" s="492"/>
      <c r="D239" s="492"/>
      <c r="E239" s="492"/>
      <c r="F239" s="492"/>
      <c r="G239" s="492"/>
    </row>
    <row r="240" spans="1:7">
      <c r="A240" s="490" t="s">
        <v>1435</v>
      </c>
      <c r="B240" s="491" t="s">
        <v>1418</v>
      </c>
      <c r="C240" s="491"/>
      <c r="D240" s="491"/>
      <c r="E240" s="491"/>
      <c r="F240" s="491" t="s">
        <v>1416</v>
      </c>
      <c r="G240" s="491" t="s">
        <v>1057</v>
      </c>
    </row>
    <row r="241" spans="1:7">
      <c r="A241" s="502" t="s">
        <v>1485</v>
      </c>
      <c r="B241" s="503">
        <v>141.38</v>
      </c>
      <c r="C241" s="492"/>
      <c r="D241" s="492"/>
      <c r="E241" s="492"/>
      <c r="F241" s="492">
        <v>1</v>
      </c>
      <c r="G241" s="492">
        <f t="shared" ref="G241" si="26">B241*F241</f>
        <v>141.38</v>
      </c>
    </row>
    <row r="242" spans="1:7">
      <c r="A242" s="502"/>
      <c r="B242" s="492"/>
      <c r="C242" s="492"/>
      <c r="D242" s="492"/>
      <c r="E242" s="492"/>
      <c r="F242" s="492"/>
      <c r="G242" s="491">
        <f>SUM(G241:G241)</f>
        <v>141.38</v>
      </c>
    </row>
    <row r="243" spans="1:7">
      <c r="A243" s="491"/>
      <c r="B243" s="492"/>
      <c r="C243" s="492"/>
      <c r="D243" s="492"/>
      <c r="E243" s="492"/>
      <c r="F243" s="492"/>
      <c r="G243" s="492"/>
    </row>
    <row r="244" spans="1:7">
      <c r="A244" s="491" t="s">
        <v>1436</v>
      </c>
      <c r="B244" s="491" t="s">
        <v>1418</v>
      </c>
      <c r="C244" s="491"/>
      <c r="D244" s="491"/>
      <c r="E244" s="491"/>
      <c r="F244" s="491" t="s">
        <v>1416</v>
      </c>
      <c r="G244" s="491" t="s">
        <v>1057</v>
      </c>
    </row>
    <row r="245" spans="1:7">
      <c r="A245" s="492" t="s">
        <v>1523</v>
      </c>
      <c r="B245" s="492">
        <v>212.82</v>
      </c>
      <c r="C245" s="492"/>
      <c r="D245" s="492"/>
      <c r="E245" s="492"/>
      <c r="F245" s="492">
        <v>1</v>
      </c>
      <c r="G245" s="492">
        <f>B245*F245</f>
        <v>212.82</v>
      </c>
    </row>
    <row r="246" spans="1:7">
      <c r="G246" s="491">
        <f>SUM(G245)</f>
        <v>212.82</v>
      </c>
    </row>
    <row r="247" spans="1:7">
      <c r="A247" s="492"/>
      <c r="B247" s="492"/>
      <c r="C247" s="492"/>
      <c r="D247" s="492"/>
      <c r="E247" s="492"/>
      <c r="F247" s="492"/>
      <c r="G247" s="492"/>
    </row>
    <row r="248" spans="1:7">
      <c r="A248" s="491" t="s">
        <v>1544</v>
      </c>
      <c r="B248" s="491" t="s">
        <v>1418</v>
      </c>
      <c r="C248" s="491"/>
      <c r="D248" s="491"/>
      <c r="E248" s="491"/>
      <c r="F248" s="491" t="s">
        <v>1416</v>
      </c>
      <c r="G248" s="491" t="s">
        <v>1057</v>
      </c>
    </row>
    <row r="249" spans="1:7">
      <c r="A249" s="497" t="s">
        <v>1551</v>
      </c>
      <c r="B249" s="492">
        <v>340</v>
      </c>
      <c r="C249" s="492"/>
      <c r="D249" s="492"/>
      <c r="E249" s="492"/>
      <c r="F249" s="492">
        <v>1</v>
      </c>
      <c r="G249" s="492">
        <f>B249*F249</f>
        <v>340</v>
      </c>
    </row>
    <row r="250" spans="1:7">
      <c r="A250" s="497"/>
      <c r="B250" s="492"/>
      <c r="C250" s="492"/>
      <c r="D250" s="492"/>
      <c r="E250" s="492"/>
      <c r="F250" s="492"/>
      <c r="G250" s="491">
        <f>SUM(G249:G249)</f>
        <v>340</v>
      </c>
    </row>
    <row r="251" spans="1:7">
      <c r="A251" s="491"/>
      <c r="B251" s="492"/>
      <c r="C251" s="492"/>
      <c r="D251" s="492"/>
      <c r="E251" s="492"/>
      <c r="F251" s="492"/>
      <c r="G251" s="492"/>
    </row>
    <row r="252" spans="1:7">
      <c r="A252" s="491" t="s">
        <v>1545</v>
      </c>
      <c r="B252" s="491" t="s">
        <v>1418</v>
      </c>
      <c r="C252" s="491"/>
      <c r="D252" s="491"/>
      <c r="E252" s="491"/>
      <c r="F252" s="491" t="s">
        <v>1416</v>
      </c>
      <c r="G252" s="491" t="s">
        <v>1057</v>
      </c>
    </row>
    <row r="253" spans="1:7">
      <c r="A253" s="497" t="s">
        <v>1460</v>
      </c>
      <c r="B253" s="492">
        <v>21.91</v>
      </c>
      <c r="C253" s="492"/>
      <c r="D253" s="492"/>
      <c r="E253" s="492"/>
      <c r="F253" s="492">
        <v>2</v>
      </c>
      <c r="G253" s="492">
        <f>B253*F253</f>
        <v>43.82</v>
      </c>
    </row>
    <row r="254" spans="1:7">
      <c r="A254" s="497"/>
      <c r="B254" s="492"/>
      <c r="C254" s="492"/>
      <c r="D254" s="492"/>
      <c r="E254" s="492"/>
      <c r="F254" s="492"/>
      <c r="G254" s="491">
        <f>SUM(G253:G253)</f>
        <v>43.82</v>
      </c>
    </row>
    <row r="255" spans="1:7">
      <c r="A255" s="491"/>
      <c r="B255" s="492"/>
      <c r="C255" s="492"/>
      <c r="D255" s="492"/>
      <c r="E255" s="492"/>
      <c r="F255" s="492"/>
      <c r="G255" s="492"/>
    </row>
    <row r="256" spans="1:7">
      <c r="A256" s="491" t="s">
        <v>1437</v>
      </c>
      <c r="B256" s="491" t="s">
        <v>1418</v>
      </c>
      <c r="C256" s="491"/>
      <c r="D256" s="491"/>
      <c r="E256" s="491"/>
      <c r="F256" s="491" t="s">
        <v>1416</v>
      </c>
      <c r="G256" s="491" t="s">
        <v>1057</v>
      </c>
    </row>
    <row r="257" spans="1:9">
      <c r="A257" s="497" t="s">
        <v>1458</v>
      </c>
      <c r="B257" s="492">
        <f>G172</f>
        <v>32.011000000000003</v>
      </c>
      <c r="C257" s="492"/>
      <c r="D257" s="492"/>
      <c r="E257" s="492"/>
      <c r="F257" s="492">
        <v>1</v>
      </c>
      <c r="G257" s="492">
        <f>B257*F257</f>
        <v>32.011000000000003</v>
      </c>
    </row>
    <row r="258" spans="1:9">
      <c r="A258" s="497" t="s">
        <v>1459</v>
      </c>
      <c r="B258" s="492">
        <f>G175</f>
        <v>4.0659999999999998</v>
      </c>
      <c r="C258" s="492"/>
      <c r="D258" s="492"/>
      <c r="E258" s="492"/>
      <c r="F258" s="492">
        <v>1</v>
      </c>
      <c r="G258" s="492">
        <f>B258*F258</f>
        <v>4.0659999999999998</v>
      </c>
    </row>
    <row r="259" spans="1:9">
      <c r="A259" s="497" t="s">
        <v>1535</v>
      </c>
      <c r="B259" s="492">
        <f>G166</f>
        <v>3.7</v>
      </c>
      <c r="C259" s="492"/>
      <c r="D259" s="492"/>
      <c r="E259" s="492"/>
      <c r="F259" s="492">
        <v>2</v>
      </c>
      <c r="G259" s="492">
        <f>B259*F259</f>
        <v>7.4</v>
      </c>
    </row>
    <row r="260" spans="1:9">
      <c r="A260" s="497"/>
      <c r="B260" s="492"/>
      <c r="C260" s="492"/>
      <c r="D260" s="492"/>
      <c r="E260" s="492"/>
      <c r="F260" s="492"/>
      <c r="G260" s="491">
        <f>SUM(G257:G259)</f>
        <v>43.477000000000004</v>
      </c>
    </row>
    <row r="261" spans="1:9">
      <c r="A261" s="491"/>
      <c r="B261" s="492"/>
      <c r="C261" s="492"/>
      <c r="D261" s="492"/>
      <c r="E261" s="492"/>
      <c r="F261" s="492"/>
      <c r="G261" s="492"/>
    </row>
    <row r="262" spans="1:9">
      <c r="A262" s="491" t="s">
        <v>1438</v>
      </c>
      <c r="B262" s="491" t="s">
        <v>1419</v>
      </c>
      <c r="C262" s="491" t="s">
        <v>1096</v>
      </c>
      <c r="D262" s="491"/>
      <c r="E262" s="491"/>
      <c r="F262" s="491" t="s">
        <v>1416</v>
      </c>
      <c r="G262" s="491" t="s">
        <v>1057</v>
      </c>
    </row>
    <row r="263" spans="1:9">
      <c r="A263" s="492" t="s">
        <v>1523</v>
      </c>
      <c r="B263" s="492">
        <f>20.9</f>
        <v>20.9</v>
      </c>
      <c r="C263" s="492">
        <v>6</v>
      </c>
      <c r="D263" s="492"/>
      <c r="E263" s="492"/>
      <c r="F263" s="492">
        <v>2</v>
      </c>
      <c r="G263" s="492">
        <f t="shared" ref="G263" si="27">B263*C263*F263</f>
        <v>250.79999999999998</v>
      </c>
    </row>
    <row r="264" spans="1:9">
      <c r="A264" s="492" t="s">
        <v>1522</v>
      </c>
      <c r="B264" s="492">
        <v>30.03</v>
      </c>
      <c r="C264" s="492">
        <v>3</v>
      </c>
      <c r="D264" s="492"/>
      <c r="E264" s="492"/>
      <c r="F264" s="492">
        <v>2</v>
      </c>
      <c r="G264" s="492">
        <f t="shared" ref="G264" si="28">B264*C264*F264</f>
        <v>180.18</v>
      </c>
    </row>
    <row r="265" spans="1:9">
      <c r="A265" s="492" t="s">
        <v>1529</v>
      </c>
      <c r="B265" s="492"/>
      <c r="C265" s="492"/>
      <c r="D265" s="492">
        <v>24.6</v>
      </c>
      <c r="E265" s="492"/>
      <c r="F265" s="492">
        <v>2</v>
      </c>
      <c r="G265" s="492">
        <f>D265*F265</f>
        <v>49.2</v>
      </c>
    </row>
    <row r="266" spans="1:9">
      <c r="A266" s="492" t="s">
        <v>1530</v>
      </c>
      <c r="B266" s="492"/>
      <c r="C266" s="492"/>
      <c r="D266" s="492">
        <v>23.54</v>
      </c>
      <c r="E266" s="492"/>
      <c r="F266" s="492">
        <v>1</v>
      </c>
      <c r="G266" s="492">
        <f>D266*F266</f>
        <v>23.54</v>
      </c>
    </row>
    <row r="267" spans="1:9">
      <c r="A267" s="492" t="s">
        <v>1543</v>
      </c>
      <c r="B267" s="492">
        <v>0.8</v>
      </c>
      <c r="C267" s="492">
        <v>3</v>
      </c>
      <c r="D267" s="492"/>
      <c r="E267" s="492"/>
      <c r="F267" s="492">
        <v>12</v>
      </c>
      <c r="G267" s="492">
        <f t="shared" ref="G267" si="29">B267*C267*F267</f>
        <v>28.800000000000004</v>
      </c>
    </row>
    <row r="268" spans="1:9">
      <c r="A268" s="492"/>
      <c r="B268" s="492"/>
      <c r="C268" s="492"/>
      <c r="D268" s="492"/>
      <c r="E268" s="492"/>
      <c r="F268" s="492"/>
      <c r="G268" s="491">
        <f>SUM(G263:G267)</f>
        <v>532.52</v>
      </c>
    </row>
    <row r="269" spans="1:9">
      <c r="A269" s="491"/>
      <c r="B269" s="491"/>
      <c r="C269" s="491"/>
      <c r="D269" s="491"/>
      <c r="E269" s="491"/>
      <c r="F269" s="491"/>
      <c r="G269" s="491"/>
    </row>
    <row r="270" spans="1:9">
      <c r="A270" s="491" t="s">
        <v>1439</v>
      </c>
      <c r="B270" s="491" t="s">
        <v>1419</v>
      </c>
      <c r="C270" s="491" t="s">
        <v>1096</v>
      </c>
      <c r="D270" s="491"/>
      <c r="E270" s="491"/>
      <c r="F270" s="491" t="s">
        <v>1416</v>
      </c>
      <c r="G270" s="491" t="s">
        <v>1057</v>
      </c>
    </row>
    <row r="271" spans="1:9">
      <c r="A271" s="492" t="s">
        <v>1522</v>
      </c>
      <c r="B271" s="492">
        <v>30.03</v>
      </c>
      <c r="C271" s="492">
        <v>3</v>
      </c>
      <c r="D271" s="492"/>
      <c r="E271" s="492"/>
      <c r="F271" s="492">
        <v>1</v>
      </c>
      <c r="G271" s="492">
        <f t="shared" ref="G271" si="30">B271*C271*F271</f>
        <v>90.09</v>
      </c>
      <c r="I271" s="498"/>
    </row>
    <row r="272" spans="1:9">
      <c r="A272" s="492" t="s">
        <v>1530</v>
      </c>
      <c r="B272" s="492"/>
      <c r="C272" s="492"/>
      <c r="D272" s="492">
        <v>23.54</v>
      </c>
      <c r="E272" s="492"/>
      <c r="F272" s="492">
        <v>1</v>
      </c>
      <c r="G272" s="492">
        <f>D272*F272</f>
        <v>23.54</v>
      </c>
      <c r="I272" s="498"/>
    </row>
    <row r="273" spans="1:9">
      <c r="A273" s="492" t="s">
        <v>1543</v>
      </c>
      <c r="B273" s="492">
        <v>0.8</v>
      </c>
      <c r="C273" s="492">
        <v>3</v>
      </c>
      <c r="D273" s="492"/>
      <c r="E273" s="492"/>
      <c r="F273" s="492">
        <v>2</v>
      </c>
      <c r="G273" s="492">
        <f t="shared" ref="G273" si="31">B273*C273*F273</f>
        <v>4.8000000000000007</v>
      </c>
      <c r="I273" s="498"/>
    </row>
    <row r="274" spans="1:9">
      <c r="A274" s="492"/>
      <c r="B274" s="492"/>
      <c r="C274" s="492"/>
      <c r="D274" s="492"/>
      <c r="E274" s="492"/>
      <c r="F274" s="492"/>
      <c r="G274" s="491">
        <f>SUM(G271:G273)</f>
        <v>118.42999999999999</v>
      </c>
    </row>
    <row r="275" spans="1:9">
      <c r="A275" s="492"/>
      <c r="B275" s="492"/>
      <c r="C275" s="492"/>
      <c r="D275" s="492"/>
      <c r="E275" s="492"/>
      <c r="F275" s="492"/>
      <c r="G275" s="491"/>
    </row>
    <row r="276" spans="1:9">
      <c r="A276" s="491" t="s">
        <v>1440</v>
      </c>
      <c r="B276" s="491" t="s">
        <v>1418</v>
      </c>
      <c r="C276" s="491"/>
      <c r="D276" s="491"/>
      <c r="E276" s="491"/>
      <c r="F276" s="491" t="s">
        <v>1416</v>
      </c>
      <c r="G276" s="491" t="s">
        <v>1057</v>
      </c>
    </row>
    <row r="277" spans="1:9">
      <c r="A277" s="492" t="s">
        <v>1422</v>
      </c>
      <c r="B277" s="492">
        <v>107.9</v>
      </c>
      <c r="C277" s="492"/>
      <c r="D277" s="492"/>
      <c r="E277" s="492"/>
      <c r="F277" s="492">
        <v>1</v>
      </c>
      <c r="G277" s="492">
        <f t="shared" ref="G277" si="32">B277*F277</f>
        <v>107.9</v>
      </c>
    </row>
    <row r="278" spans="1:9">
      <c r="A278" s="492"/>
      <c r="B278" s="492"/>
      <c r="C278" s="492"/>
      <c r="D278" s="492"/>
      <c r="E278" s="492"/>
      <c r="F278" s="492"/>
      <c r="G278" s="491">
        <f>SUM(G277:G277)</f>
        <v>107.9</v>
      </c>
    </row>
    <row r="279" spans="1:9">
      <c r="A279" s="492"/>
      <c r="B279" s="492"/>
      <c r="C279" s="492"/>
      <c r="D279" s="492"/>
      <c r="E279" s="492"/>
      <c r="F279" s="492"/>
      <c r="G279" s="492"/>
    </row>
    <row r="280" spans="1:9">
      <c r="A280" s="491" t="s">
        <v>1441</v>
      </c>
      <c r="B280" s="491" t="s">
        <v>1414</v>
      </c>
      <c r="C280" s="491"/>
      <c r="D280" s="491"/>
      <c r="E280" s="491"/>
      <c r="F280" s="491" t="s">
        <v>1416</v>
      </c>
      <c r="G280" s="491" t="s">
        <v>1057</v>
      </c>
    </row>
    <row r="281" spans="1:9">
      <c r="A281" s="488" t="s">
        <v>1423</v>
      </c>
      <c r="B281" s="492">
        <v>83.3</v>
      </c>
      <c r="F281" s="492">
        <v>1</v>
      </c>
      <c r="G281" s="492">
        <f>B281*F281</f>
        <v>83.3</v>
      </c>
    </row>
    <row r="282" spans="1:9">
      <c r="G282" s="491">
        <f>SUM(G281)</f>
        <v>83.3</v>
      </c>
    </row>
    <row r="284" spans="1:9">
      <c r="A284" s="491" t="s">
        <v>1442</v>
      </c>
      <c r="B284" s="491" t="s">
        <v>1418</v>
      </c>
      <c r="C284" s="491"/>
      <c r="D284" s="491"/>
      <c r="E284" s="491"/>
      <c r="F284" s="491" t="s">
        <v>1416</v>
      </c>
      <c r="G284" s="491" t="s">
        <v>1057</v>
      </c>
    </row>
    <row r="285" spans="1:9">
      <c r="A285" s="488" t="s">
        <v>1552</v>
      </c>
      <c r="B285" s="492">
        <f>B6</f>
        <v>520</v>
      </c>
      <c r="F285" s="492">
        <v>1</v>
      </c>
      <c r="G285" s="492">
        <f>B285*F285</f>
        <v>520</v>
      </c>
    </row>
    <row r="286" spans="1:9">
      <c r="G286" s="491">
        <f>SUM(G285:G285)</f>
        <v>520</v>
      </c>
    </row>
  </sheetData>
  <mergeCells count="4">
    <mergeCell ref="A4:G4"/>
    <mergeCell ref="A3:G3"/>
    <mergeCell ref="A1:G1"/>
    <mergeCell ref="A2:G2"/>
  </mergeCells>
  <phoneticPr fontId="73" type="noConversion"/>
  <pageMargins left="0.51181102362204722" right="0.51181102362204722" top="0.78740157480314965" bottom="0.78740157480314965" header="0.31496062992125984" footer="0.31496062992125984"/>
  <pageSetup paperSize="9" scale="75" orientation="portrait" horizontalDpi="300" verticalDpi="300" r:id="rId1"/>
  <rowBreaks count="2" manualBreakCount="2">
    <brk id="73" max="16383" man="1"/>
    <brk id="14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3</vt:i4>
      </vt:variant>
    </vt:vector>
  </HeadingPairs>
  <TitlesOfParts>
    <vt:vector size="8" baseType="lpstr">
      <vt:lpstr>Orçamento Resultante</vt:lpstr>
      <vt:lpstr>UPA (Composi)</vt:lpstr>
      <vt:lpstr>Plan1</vt:lpstr>
      <vt:lpstr>QUADRO DE CPU</vt:lpstr>
      <vt:lpstr>MC</vt:lpstr>
      <vt:lpstr>'UPA (Composi)'!Area_de_impressao</vt:lpstr>
      <vt:lpstr>MC!Titulos_de_impressao</vt:lpstr>
      <vt:lpstr>'UPA (Composi)'!Titulos_de_impressao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cp:lastPrinted>2022-05-09T10:16:04Z</cp:lastPrinted>
  <dcterms:created xsi:type="dcterms:W3CDTF">2013-01-21T02:56:00Z</dcterms:created>
  <dcterms:modified xsi:type="dcterms:W3CDTF">2022-05-09T10:17:05Z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1046-11.2.0.9635</vt:lpwstr>
  </property>
</Properties>
</file>